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zoango-my.sharepoint.com/personal/abubakr_gadallah_zoa_ngo/Documents/Desktop/ZOA Procurement/2403 FoCo Project/08 construcion of Schol unit two class rooms/a. PRF and Supporitng documnets/"/>
    </mc:Choice>
  </mc:AlternateContent>
  <xr:revisionPtr revIDLastSave="175" documentId="13_ncr:1_{838DE62A-9611-4178-A5AD-EE0A54897439}" xr6:coauthVersionLast="47" xr6:coauthVersionMax="47" xr10:uidLastSave="{6FB0D7AE-B8BE-4673-AB1D-C0B938F0CABA}"/>
  <bookViews>
    <workbookView xWindow="-120" yWindow="-120" windowWidth="29040" windowHeight="15720" xr2:uid="{BF96ABFE-D635-431C-9CBD-D4997766A0DD}"/>
  </bookViews>
  <sheets>
    <sheet name="English " sheetId="2" r:id="rId1"/>
    <sheet name="Arabic "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1" i="1" l="1"/>
  <c r="G63" i="1" s="1"/>
  <c r="G62" i="1"/>
  <c r="E43" i="1"/>
  <c r="G43" i="1" s="1"/>
  <c r="E44" i="1"/>
  <c r="G44" i="1" s="1"/>
  <c r="F14" i="2"/>
  <c r="F15" i="2"/>
  <c r="F16" i="2"/>
  <c r="F65" i="2"/>
  <c r="F67" i="2"/>
  <c r="F63" i="2"/>
  <c r="F68" i="2" s="1"/>
  <c r="F10" i="2"/>
  <c r="F9" i="2"/>
  <c r="F45" i="2"/>
  <c r="F46" i="2"/>
  <c r="F48" i="2"/>
  <c r="F43" i="2"/>
  <c r="F44" i="2"/>
  <c r="F47" i="2"/>
  <c r="F39" i="2"/>
  <c r="F25" i="2"/>
  <c r="F26" i="2"/>
  <c r="F27" i="2"/>
  <c r="F24" i="2"/>
  <c r="F22" i="2"/>
  <c r="F23" i="2"/>
  <c r="F20" i="2"/>
  <c r="F21" i="2"/>
  <c r="G67" i="1"/>
  <c r="G69" i="1"/>
  <c r="F11" i="2" l="1"/>
  <c r="G37" i="1"/>
  <c r="G38" i="1"/>
  <c r="G36" i="1"/>
  <c r="G54" i="1"/>
  <c r="G53" i="1"/>
  <c r="G58" i="1"/>
  <c r="G57" i="1"/>
  <c r="G56" i="1"/>
  <c r="G55" i="1"/>
  <c r="G40" i="1"/>
  <c r="G41" i="1" l="1"/>
  <c r="G59" i="1"/>
  <c r="G47" i="1"/>
  <c r="G46" i="1"/>
  <c r="G45" i="1"/>
  <c r="G32" i="1"/>
  <c r="E31" i="1"/>
  <c r="G65" i="1"/>
  <c r="G70" i="1" s="1"/>
  <c r="E27" i="1"/>
  <c r="G27" i="1" s="1"/>
  <c r="G22" i="1"/>
  <c r="E14" i="1"/>
  <c r="G14" i="1" s="1"/>
  <c r="G11" i="1"/>
  <c r="G13" i="1"/>
  <c r="G15" i="1"/>
  <c r="G16" i="1"/>
  <c r="G10" i="1"/>
  <c r="F60" i="2"/>
  <c r="F59" i="2"/>
  <c r="F56" i="2"/>
  <c r="F55" i="2"/>
  <c r="F54" i="2"/>
  <c r="F53" i="2"/>
  <c r="F52" i="2"/>
  <c r="F51" i="2"/>
  <c r="F42" i="2"/>
  <c r="F38" i="2"/>
  <c r="F37" i="2"/>
  <c r="F36" i="2"/>
  <c r="F33" i="2"/>
  <c r="F32" i="2"/>
  <c r="F31" i="2"/>
  <c r="F30" i="2"/>
  <c r="F19" i="2"/>
  <c r="F13" i="2"/>
  <c r="F17" i="2" s="1"/>
  <c r="G17" i="1" l="1"/>
  <c r="F40" i="2"/>
  <c r="F49" i="2"/>
  <c r="F61" i="2"/>
  <c r="F28" i="2"/>
  <c r="F34" i="2"/>
  <c r="F57" i="2"/>
  <c r="F69" i="2" l="1"/>
  <c r="F70" i="2" s="1"/>
  <c r="F71" i="2" s="1"/>
  <c r="E33" i="1"/>
  <c r="G33" i="1" s="1"/>
  <c r="G31" i="1"/>
  <c r="E30" i="1"/>
  <c r="G30" i="1" s="1"/>
  <c r="G50" i="1"/>
  <c r="G49" i="1"/>
  <c r="E26" i="1"/>
  <c r="G26" i="1" s="1"/>
  <c r="E25" i="1"/>
  <c r="G25" i="1" s="1"/>
  <c r="E24" i="1"/>
  <c r="G24" i="1" s="1"/>
  <c r="E23" i="1"/>
  <c r="G23" i="1" s="1"/>
  <c r="G21" i="1"/>
  <c r="G20" i="1"/>
  <c r="G19" i="1"/>
  <c r="G51" i="1" l="1"/>
  <c r="G28" i="1"/>
  <c r="G34" i="1"/>
  <c r="G72" i="1" l="1"/>
  <c r="G73" i="1" l="1"/>
  <c r="G74" i="1" s="1"/>
</calcChain>
</file>

<file path=xl/sharedStrings.xml><?xml version="1.0" encoding="utf-8"?>
<sst xmlns="http://schemas.openxmlformats.org/spreadsheetml/2006/main" count="253" uniqueCount="161">
  <si>
    <t>البند</t>
  </si>
  <si>
    <t>مواصفات الأعمال</t>
  </si>
  <si>
    <t>الوحدة</t>
  </si>
  <si>
    <t>الكمية</t>
  </si>
  <si>
    <t>السعر</t>
  </si>
  <si>
    <t>التكلفة</t>
  </si>
  <si>
    <t>عملية</t>
  </si>
  <si>
    <t>تخطيط الموقع ويكون التخطيط باجهزة المساحة الحديثة.</t>
  </si>
  <si>
    <t>أعمال الحفر والردم :</t>
  </si>
  <si>
    <t>م3</t>
  </si>
  <si>
    <t>الجملة</t>
  </si>
  <si>
    <t>أعمال المباني  :</t>
  </si>
  <si>
    <t>م . ط</t>
  </si>
  <si>
    <t>م2</t>
  </si>
  <si>
    <t>عدد</t>
  </si>
  <si>
    <t>أعمال تركيبات الأبواب والنوافذ :</t>
  </si>
  <si>
    <t>أعمال النقاشة :</t>
  </si>
  <si>
    <t>جملة الأعمال</t>
  </si>
  <si>
    <t>قيمة مضافة 17%</t>
  </si>
  <si>
    <t>الجملة الكلية</t>
  </si>
  <si>
    <t>توريد مواد وعمل ردميات بالرقيطة  بسمك 0.6 م داخل المبنى طبقتين مع الرش  والمندلة الجيدة بعد كل طبقة</t>
  </si>
  <si>
    <t xml:space="preserve">إعادة ردم القواعد بناتج الحفر النظيف فقط علي حسب توجيهات المهندس المشرف </t>
  </si>
  <si>
    <t>م.ط</t>
  </si>
  <si>
    <t>توريد مواد وعمل مباني واحد طوبه من الطوب الأحمر درجه أولى  والمونه الاسمنتية بخلطه 1:6 في الواجهه الامامية للوحده  لتدعيم عمل الرامبات ب ارتفاع0.6 متر   مع  الرش الجيد بالماء لمدة 5 يوم مع مراعاة توجيهات المهندس المشرف</t>
  </si>
  <si>
    <t xml:space="preserve">توريد مواد  وتصنيع وتركيب باب من المواسير المربعة 8*4 ملم  والصاج
  المضلع 7ملم  [كما بالرسومات التفصيلية] (1.2×2.2)م مع  االزجاج  5ملم الصنفرة والطلاء ثلاثة أوجه وذلك حسب توجيهات المهندس المشرف </t>
  </si>
  <si>
    <t>توريد مواد  وتصنيع وتركيب باب من المواسير المربعة 8*4 ملم  والصاج
  المضلع 7ملم  [كما بالرسومات التفصيلية] بأبعاد  (1×1.4) م بالخوص 1و 1/4 بوصه الصنفرة والطلاء ثلاثة أوجهه مع تدعيمهم بالنملي الناعم  وذلك حسب توجيهات المهندس المشرف</t>
  </si>
  <si>
    <t xml:space="preserve">توريد مواد وعمل بياض للحوائط الداخلية  بالمونة الاسمنتية بخلطة 8:1 مع التنعيم الجيد ومراعاة أصول الصنعه والرش 3 مرات يوميا لمدة تلاتة أيام حسب توجيهات المهندس المشرف </t>
  </si>
  <si>
    <t xml:space="preserve">توريد مواد وعمل بياض للحوائط الخارجية بالمونة الاسمنتية بخلطة 8:1 مع التنعيم الجيد ومراعاة أصول الصنعه والرش 3 مرات يوميا لمدة تلاتة أيام حسب توجيهات المهندس المشرف </t>
  </si>
  <si>
    <t xml:space="preserve">توريد مواد وعمل بياض للبرابيت  بالمونة الاسمنتية بخلطة 8:1 مع التنعيم الجيد ومراعاة أصول الصنعه والرش 3 مرات يوميا لمدة تلاتة أيام حسب توجيهات المهندس المشرف </t>
  </si>
  <si>
    <t xml:space="preserve">توريد مواد وعمل طلاء في الحوائط من الداخل مع التبطين بالطلية الحريريه والصنفرة الجيدة واللون حسب توجيهات المهندس المشرف </t>
  </si>
  <si>
    <t>متر مربع</t>
  </si>
  <si>
    <t xml:space="preserve">توريد و تركيب و توصيل بلك انجليزي 13 أمبير </t>
  </si>
  <si>
    <t>توريد وتجهيز خرسانة مسلحة الأعمدة فوق القريد بيم كما توضح الخرط المرفقة مع الرش الجيد بالماء لمدة 5أيام وذلك حسب  الخرط المرفقة وتوجيهات المهندس المشرف</t>
  </si>
  <si>
    <t xml:space="preserve">اعمال معالجة السقف </t>
  </si>
  <si>
    <t>Description</t>
  </si>
  <si>
    <t xml:space="preserve"> EXCAVATIONS AND EARTH WORK</t>
  </si>
  <si>
    <t>Unit</t>
  </si>
  <si>
    <t>QTY</t>
  </si>
  <si>
    <t xml:space="preserve">Unit Cost </t>
  </si>
  <si>
    <t xml:space="preserve">Total Cost </t>
  </si>
  <si>
    <t>ML</t>
  </si>
  <si>
    <t>Mᶟ</t>
  </si>
  <si>
    <t>CONCRETE  WORK</t>
  </si>
  <si>
    <t>Qty</t>
  </si>
  <si>
    <t xml:space="preserve">Provide and cast reinforcement concrete Tie beams (1 : 2 : 4) C/S/G  C25 mix  in  35 cm width x22 cm height , reinforced with 6 steel bars ø12 mm (3 @ top &amp; 3 @ bottom ) 15cm c/c using steel stirrups ø8 20cm c/c , steel bars bending at ends should be done with 15 cm leg , steel cover should be 2 - 2.5 cm , mechanical mixing vibrator to be strictly applied for casting , curing for minimum 7 consequent days using straw sacks covering and watering three times per day, no construction work over the beam is allowed before the curing duration is completed perfectly. The price should include all materials tools workmanship , shuttering ,etc to complete the job as per specifications and drawings and engineer acceptance </t>
  </si>
  <si>
    <t xml:space="preserve">Summary of concrete work </t>
  </si>
  <si>
    <t xml:space="preserve">BRICK WORK </t>
  </si>
  <si>
    <t>M²</t>
  </si>
  <si>
    <t xml:space="preserve">Summary of Brick work </t>
  </si>
  <si>
    <t xml:space="preserve">ROOF WORK </t>
  </si>
  <si>
    <t>Manufacture, supply and install trusses 6m length. The steel truss frame  consist of steel pipes 4cmx8cm x 1.4mm . truss spacing 2.25m c/c. fixed to the walls with concrete blocks and positioned on concrete pillows, coated with two layers of antirust and painted  with two layers of oil paint, for  the roof of classrooms and office as per drawings &amp; specifications.</t>
  </si>
  <si>
    <t>No</t>
  </si>
  <si>
    <t>Provide &amp; fix steel purlin from rectangular steel pipe 3x6cm x 1.4 mm each 70cm c/c minimum,  coated with two layers of antirust and painted  with two layers of oil paint, for roofs,  as per specifications and drawing</t>
  </si>
  <si>
    <t xml:space="preserve">Supply and install Galvanized iron corrugated sheets 20 feet length of thickness 0.35 mm 100 cm breadth. to be fixed to the roof purlins using self drilled screw bolt with bonded  rubber washer, overlapping of sheets should not be less than two corrugated pitched. </t>
  </si>
  <si>
    <t xml:space="preserve">Summary of Roof work </t>
  </si>
  <si>
    <t xml:space="preserve"> FINISHING  WORK</t>
  </si>
  <si>
    <t xml:space="preserve">Summary of finishing work </t>
  </si>
  <si>
    <t>Electrical Work and equipment</t>
  </si>
  <si>
    <t>Provision and fixing of ceiling fan size 56ʺ ( from best quality ) including the wiring, electrical conduits, fixing elements, etc.</t>
  </si>
  <si>
    <t>Provision and fixing of main switch including piping imbedded in the walls , wiring  4mm , electrical conduits, PVC box, etc.  To control the electrical supply for the whole building and latrines . Complete job.</t>
  </si>
  <si>
    <t>Summary of Electrical Work and equipment</t>
  </si>
  <si>
    <t xml:space="preserve">Provide and fix two leaves ( 100+20)steel door   120 x 220 cm for classrooms and office </t>
  </si>
  <si>
    <t>Provide and fix  two leaves steel window   100 x 120 cm for classrooms and office</t>
  </si>
  <si>
    <t xml:space="preserve">Summary of Doors &amp; Windows </t>
  </si>
  <si>
    <t>1.1.1</t>
  </si>
  <si>
    <t>Site planning and planning using modern surveying equipment.</t>
  </si>
  <si>
    <t>JOB</t>
  </si>
  <si>
    <t>أعمال نظافة وتسوية الموقع ونقل الاوساخ والزوائد بعيدا عن الموقع حسب تعليمات المهندس المشرف الي المنطقه التي تحددها السلطات المحلية.</t>
  </si>
  <si>
    <t xml:space="preserve">حفر أساسات 1.8 م × 1.8م عمق 3 م حتى الوصول للثابت 
ويشمل الحفر قطع وازالة الصخور غير المتامسكة ان وجدت وتثبيت جنبات الحفر من الهدم إذا اتقتضى الامر ونظافة وتسوية اسفل الحفر مع نقل فائض الحفر خارج الموقع ذلك حسب توجيهات المهندس المشرف  </t>
  </si>
  <si>
    <t xml:space="preserve">توريد مواد وعمل ردميات  جيده الدمك العزازه حول المبني  بسمك 0.3 م وعرض 1.5متر مع الرش والدمك الجيد حسب توجيهات المهندس المشرف </t>
  </si>
  <si>
    <t xml:space="preserve">توريد مواد وصب خرسانه بيضاء(23.4*1.5) ب سمك 0.1 متر مع التنعيم الجيد حول الوحده حسب الرسومات وتوجيهات المهندس المشرف </t>
  </si>
  <si>
    <t xml:space="preserve">توريد وتجهيز خرسانة مسلحة  في القريد بيم  كما توضح الخرط المرفقة.مع الرش الجيد بالماء لمدة 5أيام   وذلك حسب  الخرط المرفقة وتوجيهات المهندس المشرف </t>
  </si>
  <si>
    <t>توريد وتجهيز خرسانة مسلحة في بيم العتب ولكن بحديد تسليح4 لينية 12 ملم   بابعاد (0.2*0.2) في واجهة  الأبواب والنوافذ. مع الرش الجيد بالماء لمدة 5أيام</t>
  </si>
  <si>
    <t xml:space="preserve">عمل </t>
  </si>
  <si>
    <t>توريد وتجهيز  مزلقان خاص بالاشخاص ذوي الإعاقة  بحديد تسليح 16ملم 5 لينيه  بعرض 2.5 مع الرش الجيد بالماء لمدة5 أيام وذلك حسب  الخرط المرفقة وتوجيهات المهندس المشرف</t>
  </si>
  <si>
    <t xml:space="preserve">توريد وتجهيز خرسانة مسلحة  في الأعمدة القصيرة بحديد 16 ملم  بسمك 0.05متر بارتفاع 0.20 م من  وجه الأرض المستوية بارتفاع طول العمود القصير كاقل ارتفاع مع الرش الجيد بالماء لمدة 5أيام وذلك حسب  الخرط المرفقة وتوجيهات المهندس المشرف </t>
  </si>
  <si>
    <t xml:space="preserve">مزلقان خاص بالاشخاص ذوي الإعاقة </t>
  </si>
  <si>
    <t xml:space="preserve">توريد مواد وعمل مباني واحد طوبة من الطوب الأحمر درجة اولي والمونة الاسمنتية بخلطة 6:1 في تجليد القريدربيم من الداخل والخارج مع الرش الجيد بالماء لمدة 5 يوم مع مراعاة توجيهات المهندس المشرف </t>
  </si>
  <si>
    <t>توريد مواد وعمل مباني واحد طوبه من الطوب الأحمروالمونه الاسمنتية بخلطه 1:6 في البرابيت ب ارتفاع 0.3متر  مع  الرش الجيد بالماء لمدة 5 يوم مع مراعاة توجيهات المهندس المشرف</t>
  </si>
  <si>
    <t xml:space="preserve">توريد مواد وعمل مباني واحد طوبة من الطوب الأحمر درجة اولي والمونة الاسمنتية بخلطة 6:1 في الحوائط بارتفاع 4 متر مع  الرش الجيد بالماء لمدة 5 يوم مع مراعاة توجيهات المهندس المشرف </t>
  </si>
  <si>
    <t xml:space="preserve">توريد مواد وعمل سبوره بأبعاد(1.5*2.5) متر بالمونة الاسمنتية بخلطة 8:1 مع التنعيم الجيد  ومراعاة أصول الصنعه والرش 3 مرات يوميا لمدة تلاتة أيام  العمل يشمل الطلاء بالبوهية حسب الرسومات التفصيلية و توجيهات المهندس المشرف </t>
  </si>
  <si>
    <t xml:space="preserve">توريد مواد وعمل مسطبه  بأبعاد(1.5*4) متر بالطوب الأحمر بالاطراف ثم عمل  تخويض (بياض)  بالمونة الاسمنتية  بخلطة 8:1 مع التنعيم الجيد  ومراعاة أصول الصنعه والرش 3 مرات يوميا لمدة تلاتة أيام بارتفاع 30 سم بدرجه واحده   حسب الرسومات التفصيلية و توجيهات المهندس المشرف </t>
  </si>
  <si>
    <t xml:space="preserve">توريد مواد وعمل طلاء في الحوائط من الخارج والبربيت مع التبطين بالبوماستك والصنفرة الجيدة واللون حسب توجيهات المهندس المشرف </t>
  </si>
  <si>
    <t>توريد وتركيب صاج مموج من الحديد المجلفن  ( الزنك ) طول 20 قدم سمك 0.35 مم عرض 100 سم. يتم تثبيتها على مدادات السقف باستخدام مسمار لولبي مثقوب ذاتيًا مع حلقة مطاطية مربوطة، ويجب ألا يقل تداخل الصفائح عن درجتين مموجتين.</t>
  </si>
  <si>
    <t xml:space="preserve"> عمل عازل حراري من لفائف الالمونيوم من الداخل وعازل  مائي من ماده الروف كوت و  يمسح أفقيا ورأسيا والعمل يشمل الوزر  والقماش وذلك حسب أصول الصنعه وتوجيهات المهندس المشرف</t>
  </si>
  <si>
    <t>توريد وتركيب  مفاتيح انارة 4خط داخل الفصول وخارجها و 3خط للمكتب من الداخل والخار</t>
  </si>
  <si>
    <t xml:space="preserve">توريد و تركيب و توصيل لمبة 4 قدم LED  مع كافة التوصيلات </t>
  </si>
  <si>
    <t xml:space="preserve">جملة اعمال الكهرباء </t>
  </si>
  <si>
    <t xml:space="preserve">توريد وتركيب طبلون 6 خط بتغذية 6ملي من المصدر  </t>
  </si>
  <si>
    <t xml:space="preserve">وحده </t>
  </si>
  <si>
    <t>تصنيع وتوريد وتركيب جمالونات بطول 7متر. يتكون إطار الجمالون الفولاذي من أنابيب فولاذية مقاس 4 سم × 8 سم × 1.4 مم. تباعد الجمالون 2.25 م . يتم تثبيتها على الجدران بالكتل الخرسانية ووضعها على وسائد خرسانية ومغطاة بطبقتين من ماده مقاومه للصدأ ومطلية بطبقتين من الطلاء الزيتي لسقف الفصول الدراسية والمكاتب حسب الرسومات والمواصفات وتوجيهات المهندس المشرف</t>
  </si>
  <si>
    <t xml:space="preserve">توريد وتثبيت مدادة فولاذية من مواسير فولاذية مستطيلة مقاس 3x6 سم × 1.4 مم كل منها 70 سم كحد أدنى ومغطاة بطبقتين من الماده المقاومة للصدأ ومطلية بطبقتين من الطلاء الزيتي للأسطح حسب المواصفات والرسومات  </t>
  </si>
  <si>
    <t xml:space="preserve">اعمال حصاد المياه </t>
  </si>
  <si>
    <t xml:space="preserve">توريد وتركيب صاج مموج من الحديد المجلفن  ( الزنك ) طول 20 قدم سمك 0.35 مم عرض 100 سم مع عمل مداد عدد 3محطات كل 60سم بمقطع (3*6) وعمل عدد 6 مواسير فولاذية مستطيلة 4*8   للبرنده امام الوحده التعليميه العمل يشمل اعمال الطلاء وواللحام   وذلك حسب الرسومات الموضحه  وتوجيهات المهندس المشرف </t>
  </si>
  <si>
    <t xml:space="preserve">اعمال النظافة وتخطيط الأرض </t>
  </si>
  <si>
    <t>Backfilling the bases with clean excavation results only with site engineer acceptance</t>
  </si>
  <si>
    <t xml:space="preserve">Provide and lay granular fill of approved type for compaction purposes free from debris and organic materials, surround the building with width   1.5m  ,  to be applied in layers not exceeding 15cm thick each and flattered, Total thickness 30cm  , well watered and compacted mechanically as specified for  as per drawings &amp; specifications and </t>
  </si>
  <si>
    <t xml:space="preserve">توريد مواد وصب خرسانة بيضاء تحت القواعد بسمك 10 سم  مع الرش لمدة لاتقل عن 5 ايام وذلك حسب توجيهات المهندس المشرف </t>
  </si>
  <si>
    <t>توريد مواد وصب خرسانة بيضاء ولكن في الأرضيات سمك 10 سم مع التنعيم الجيد والرش لمدة 5 أيام علي الأقل وذلك  حسب أصول الصنعة وتوجيهات المهندس المشرف .</t>
  </si>
  <si>
    <t>توريد مواد وصب خرسانة بيضاء ولكن  في جلس الشبابيك مع تثبيت ماسورة قلفنايز نصف بوصة  بطول 0.1 م مع التنعيم الجيد  والرش لمدة 5 أيام علي الأقل وذلك  حسب أصول الصنعة وتوجيهات المهندس المشرف .</t>
  </si>
  <si>
    <t xml:space="preserve">Provide, cast &amp; lay plain concrete mix (1:3:6) cement: sand: gravel C15 , 10 cm layer thickness for floor  
With good smoothing , water curing to be applied for 5days (five) minimum, according to the principles of workmanship as per specifications ,and engineer acceptance  </t>
  </si>
  <si>
    <t xml:space="preserve">Provide, cast &amp; lay plain concrete mix (1:3:6) cement: sand: gravel C15 , 10 cm layer thickness  for the windows seats , installing a half-inch galvanized pipe with a length of 0.1 m, with good smoothing ,  water curing to be applied for 5days (Five ) minimum, according to the principles of workmanship ,as per specifications ,and engineer acceptance </t>
  </si>
  <si>
    <r>
      <t>M</t>
    </r>
    <r>
      <rPr>
        <sz val="10"/>
        <rFont val="Times New Roman"/>
        <family val="1"/>
      </rPr>
      <t>²</t>
    </r>
  </si>
  <si>
    <r>
      <t xml:space="preserve">Provide and build </t>
    </r>
    <r>
      <rPr>
        <u/>
        <sz val="10"/>
        <color indexed="8"/>
        <rFont val="Times New Roman"/>
        <family val="1"/>
      </rPr>
      <t>one</t>
    </r>
    <r>
      <rPr>
        <sz val="10"/>
        <color indexed="8"/>
        <rFont val="Times New Roman"/>
        <family val="1"/>
      </rPr>
      <t xml:space="preserve"> brick wall in 1:6 c/s cement sand  mortar   for parapet, the walls should be totally vertical using for that level ruler and Plumb bob,  as per specifications &amp; drawings.</t>
    </r>
  </si>
  <si>
    <t>Provide and build brick wall of one bricks width grade wall from inside   &amp; outside 1:6 c/s cement /sand mortar (gassa)under grade beam level, 20cm height, .The top of the wall should be truly levelled with cement /sand with rendering as per specifications &amp; drawings</t>
  </si>
  <si>
    <r>
      <t xml:space="preserve">Provide and build </t>
    </r>
    <r>
      <rPr>
        <u/>
        <sz val="10"/>
        <color indexed="8"/>
        <rFont val="Times New Roman"/>
        <family val="1"/>
      </rPr>
      <t>one</t>
    </r>
    <r>
      <rPr>
        <sz val="10"/>
        <color indexed="8"/>
        <rFont val="Times New Roman"/>
        <family val="1"/>
      </rPr>
      <t xml:space="preserve"> brick wall in 1:6 c/s cement sand  mortar   for walls with hight 4m, the walls should be totally vertical using for that level ruler and Plumb bob,  as per specifications &amp; drawings.</t>
    </r>
  </si>
  <si>
    <t>Provide and apply  plaster  internal of cement /sand  mortar with clean and fine sand 1:6 (3 coats: render, setting &amp; floating coat to give a total thickness of 2cm) for walls as per specifications &amp; drawings</t>
  </si>
  <si>
    <t>Provide and apply  plaster external of cement /sand  mortar with clean and fine sand 1:6 (3 coats: render, setting &amp; floating coat to give a total thickness of 2cm) for walls as per specifications &amp; drawings</t>
  </si>
  <si>
    <t>Provide and apply  plaster for parapet of cement /sand  mortar with clean and fine sand 1:6 (3 coats: render, setting &amp; floating coat to give a total thickness of 2cm) for walls as per specifications &amp; drawings</t>
  </si>
  <si>
    <t>Supply &amp; apply  internal painting, 3 coats of emulsion paint of approved brand and manufacturer, including priming coat to give an even shade, thoroughly brushing the surface free from mortar. Colour should be determined by the site engineer</t>
  </si>
  <si>
    <t>Supply &amp; apply external  3 coats of emulsion paint of approved brand and manufacturer, including priming coat to give an even shade, thoroughly brushing the surface free from mortar. Colour should be determined by the site engineer</t>
  </si>
  <si>
    <t xml:space="preserve">SITE CLEANING &amp; PLANNING WORKS </t>
  </si>
  <si>
    <t>توفير وتركيب مروحة سقف مقاس 56 بوصة (من أفضل نوعية) بما في ذلك الأسلاك والقنوات الكهربائية وعناصر التثبيت وغيرها.</t>
  </si>
  <si>
    <t xml:space="preserve">Provision and fixing of wall mounted 4  inch LED lamps with conduits, wiring, fixing elements, etc, </t>
  </si>
  <si>
    <t xml:space="preserve">باستخدام مواسير خرسانه بيضاء يتم تغذية كل غرفة بماسورة تغذية خاصة من الطبلون (فيوز 10.6امبير) وبسلك نحاس 2.5ملم   يتم تغذية كل غرفة علي حده علي ان لاتزيد عدد اللمبات عن 3 لمبات في الغرفة الواحده وعدد المراوح لايزيد عن واحده </t>
  </si>
  <si>
    <t>Using white concrete pipes, including a special feed from the panel (10.6 amp fuse) and with a 2.5 mm copper wire. Each feeding room is operated separately, provided that the number of bulbs does not exceed 3 bulbs in the room alone, and the number of fans does not exceed one.</t>
  </si>
  <si>
    <t xml:space="preserve">
Supply and installation of 4-line lighting switches inside and outside the classroom, and 3 lines for the office, inside and outside</t>
  </si>
  <si>
    <t xml:space="preserve">FERNANDA WORKS </t>
  </si>
  <si>
    <t>Supply and install Galvanized iron corrugated sheets 20 feet length of thickness 0.35 mm 100 cm breadth. to be fixed to the roof purlins using self drilled screw bolt with bonded  rubber washer fixe it with  rectangular steel pipe 3x6cm x 1.4 mm purlin of 3 stations  each 60cm c/c minimum,  coated with two layers of antirust and painted  with two layers of oil paint&amp; fix number of 6 rectangular steel pipes( 4*8), for the veranda in front of the educational unit. The work includes painting and welding works, according to the drawings shown and the site  engineer acceptance .</t>
  </si>
  <si>
    <t xml:space="preserve">WATER HAVESTING WORKS </t>
  </si>
  <si>
    <t xml:space="preserve">RAMP FOR THE PWDs WORKS </t>
  </si>
  <si>
    <t>Provide and lay granular fill of muram  soil  type for compaction purposes free from debris and organic materials,   for the building inside  to be applied in layers not exceeding 30cm thick each and flattered, Total thickness 60cm  , well watered and compacted mechanically as specified for  as per drawings &amp; specifications.</t>
  </si>
  <si>
    <t>VAT 17%</t>
  </si>
  <si>
    <t>#</t>
  </si>
  <si>
    <t xml:space="preserve"> Excavate for isolated  foundation 1.8*1.8*3    ( the final depth should be decided on the site till or to reach fix depth according to the site engineer acceptance )including dressing the sides &amp; levelling the bed of the foundation to the required width &amp; required depth , (the depth should be measured from the lowest point of the construction site), for classrooms and office  as per drawings &amp; specifications, dug soil and debris to be discharged and removed away from the site to the area determined by the local authorities.</t>
  </si>
  <si>
    <t xml:space="preserve">Provide, cast &amp; lay plain concrete mix (1:3:6) cement: sand: gravel C15 , 10 cm layer thickness Under isolated foundation  as per specifications &amp; drawings, water curing to be applied for 5days (Five ) minimum, </t>
  </si>
  <si>
    <t xml:space="preserve">Provide, cast &amp; lay plain concrete mix (1:3:6) cement: sand: gravel C15 , 10 cm layer thickness  for the Fernanda  ,  water curing to be applied for 5days (Five ) minimum, according to the principles of workmanship ,as per specifications ,and engineer acceptance </t>
  </si>
  <si>
    <t xml:space="preserve">Provide and cast reinforcement concrete  for isolated footing  (1 : 2 : 4) C/S/G  C25 reinforced with 6 steel bars ø16 mm (3 @ top &amp; 3 @ bottom ) 15cm c/c using steel stirrups of steel bar D6mm @ 150 mm c/c , steel bars bending at  ends should be done with 15 cm leg , steel cover should be 2 - 2.5 cm , mechanical mixing and vibrator to be strictly applied for casting , curing for minimum 7 consequent days using straw sacks covering and watering three times per day, no construction work over the isolated footing  is allowed before the curing duration is completed perfectly. The price should include all materials tools workmanship , shuttering ,etc to complete the job as per specifications and drawings and engineer acceptance </t>
  </si>
  <si>
    <t xml:space="preserve">Provide and cast reinforcement concrete  for short columns  (1 : 2 : 4) C/S/G  C25 reinforced with 6 steel bars ø16 mm   15cm c/c using steel stirrups of steel bar D6mm @ 150 mm c/c , steel bars bending at  ends should be done with 15 cm leg , steel cover should be 2 - 2.5 cm , mechanical mixing and vibrator to be strictly applied for casting , curing for minimum 7 consequent days using straw sacks covering and watering three times per day, no construction work over the isolated footing  is allowed before the curing duration is completed perfectly. The price should include all materials tools workmanship , shuttering ,etc to complete the job as per specifications and drawings and engineer acceptance </t>
  </si>
  <si>
    <t xml:space="preserve">Provide and cast reinforcement concrete  for Grid beam  (1 : 2 : 4) C/S/G  C25 reinforced with 6 steel bars ø16 mm   15cm c/c using steel stirrups of steel bar D6mm @ 150 mm c/c , steel bars bending at  ends should be done with 15 cm leg , steel cover should be 2 - 2.5 cm , mechanical mixing and vibrator to be strictly applied for casting , curing for minimum 7 consequent days using straw sacks covering and watering three times per day, no construction work over the isolated footing  is allowed before the curing duration is completed perfectly. The price should include all materials tools workmanship , shuttering ,etc to complete the job as per specifications and drawings and engineer acceptance </t>
  </si>
  <si>
    <t xml:space="preserve">Provide and cast reinforcement concrete over grid beam   (1 : 2 : 4) C/S/G  C25 reinforced with 6 steel bars ø16 mm   15cm c/c using steel stirrups of steel bar D6mm @ 150 mm c/c , steel bars bending at  ends should be done with 15 cm leg , steel cover should be 2 - 2.5 cm , mechanical mixing and vibrator to be strictly applied for casting , curing for minimum 7 consequent days using straw sacks covering and watering three times per day, no construction work over the isolated footing  is allowed before the curing duration is completed perfectly. The price should include all materials tools workmanship , shuttering ,etc to complete the job as per specifications and drawings and engineer acceptance </t>
  </si>
  <si>
    <t xml:space="preserve">provide &amp; coat thermal insulation from aluminium coils from the inside, and water proofing from roof coat, and wipe it horizontally and vertically. The work includes the cover and cloth, according to the principles of workmanship and the and engineer acceptance </t>
  </si>
  <si>
    <t xml:space="preserve">Provide and apply  plaster for Black board  with dimension (2.5*1.5 m) of cement /sand  mortar with clean and fine sand 1:8 (3 coats: render, setting &amp; floating coat to give a total thickness of 2cm)  the job include the panting as per specifications &amp; drawings &amp; site engineer acceptance </t>
  </si>
  <si>
    <t>unit</t>
  </si>
  <si>
    <t xml:space="preserve">Provide construct platform for  in the Fernanda in front of the unit with red brick on the edges then from inside  apply  plaster   with dimension (4*1.5m) of cement /sand  mortar with clean and fine sand 1:8 as per specifications &amp; drawings &amp; site engineer acceptance </t>
  </si>
  <si>
    <t xml:space="preserve">unit </t>
  </si>
  <si>
    <t>provision and fixing of two plug  switch  plug 13 amp</t>
  </si>
  <si>
    <t xml:space="preserve">Supply connection &amp; install of water harvesting system as per drawing &amp; site engineer acceptance </t>
  </si>
  <si>
    <t xml:space="preserve">Supply &amp; construction ramp special for the PWDs with mesh 16mm 5 with width 2.5 ,m water curing to be applied for 5days as per drawing m specification &amp; site engineer acceptance </t>
  </si>
  <si>
    <t>Construction of school Unit ( Two class rooms &amp; one office ) for Wad Daeef Primary school for Boys (B)</t>
  </si>
  <si>
    <t>بناء وحده تعليمية ( فصلين ومكتب ) في ود ضعيف الأساسية بنين (ب)</t>
  </si>
  <si>
    <t>توريد وتجهيز خرسانة مسلحة  بخلطه خرسانة مسلحة 4:2:1 في قواعد الاعمدة بحديد 16 ملم  بسمك 0.05متر في الاتجاهين    والعمل يشمل تجهيز أعمال الحدادة  وصب الخرسانة مع الرش الجيد بالماء لمدة 5أيام بخلطة 4:2:1 حسب الخرط المرفقة حسب المواصفات وتوجيهات المهندس المشرف.</t>
  </si>
  <si>
    <t xml:space="preserve">ملخص اعمال النظافة, الردم والحفر والتخطيط </t>
  </si>
  <si>
    <t>أعمال الخرسانة :الخرسانه البيضاء بخلطه خرسانيه 1:3:6 والمسلحه بخلطه 1:2:4</t>
  </si>
  <si>
    <t xml:space="preserve">ملخص اعمال الخرسانات </t>
  </si>
  <si>
    <t xml:space="preserve">ملخص اعمال المباني </t>
  </si>
  <si>
    <t xml:space="preserve">ملخص اعمال السقف </t>
  </si>
  <si>
    <t>أعمال البياض  والنقاشه</t>
  </si>
  <si>
    <t xml:space="preserve">اعمال البرنده </t>
  </si>
  <si>
    <t>توصيل وتركيب ماسوره لحصاد المياه والعمل حسب ارسومات الموضح</t>
  </si>
  <si>
    <t xml:space="preserve">جملة اعمال البرنده, المزلقان , و نظام حصاد المياه </t>
  </si>
  <si>
    <t xml:space="preserve">جملة  اعمال تركيب النوافذ والابواب </t>
  </si>
  <si>
    <t>اعمال السقف</t>
  </si>
  <si>
    <t>اعمال الكهرباء</t>
  </si>
  <si>
    <t>Sub-total site cleaning &amp; planning works</t>
  </si>
  <si>
    <t>DOORS AND WINDOWS: • Provide, manufacture, assemble &amp; fix metal steel doors &amp; windows as per drawings &amp; below specifications;                
• Main frame from rec. steel pipe (4x8) 
• Leaf from rec. steel pipe (4x8) filled with (2x4) steel pipe complete with paint covered by steel sheets from inside., 
• 6 mm plain glass for fanlight.
• Brass hinges.
• Horizontal mortise lock (Turkey) with int. &amp; ext. handles for doors.
• Sample of steel must be approved by ZOA Engineer.</t>
  </si>
  <si>
    <t xml:space="preserve">Sub-total: Summary of Fernanda ,water harvesting system &amp; Ramp works </t>
  </si>
  <si>
    <t xml:space="preserve">Summary of excavation &amp; earth works </t>
  </si>
  <si>
    <t>Grand Total (Without VAT)</t>
  </si>
  <si>
    <t>Grand Total Includinge 17% VAT</t>
  </si>
  <si>
    <t>Clean the site &amp; removed away from the site to the area determined by the local authorities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</si>
</sst>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_(* #,##0_);_(* \(#,##0\);_(* &quot;-&quot;??_);_(@_)"/>
  </numFmts>
  <fonts count="26" x14ac:knownFonts="1">
    <font>
      <sz val="11"/>
      <color theme="1"/>
      <name val="Calibri"/>
      <family val="2"/>
      <scheme val="minor"/>
    </font>
    <font>
      <sz val="11"/>
      <color theme="1"/>
      <name val="Calibri"/>
      <family val="2"/>
      <scheme val="minor"/>
    </font>
    <font>
      <sz val="8"/>
      <name val="Calibri"/>
      <family val="2"/>
      <scheme val="minor"/>
    </font>
    <font>
      <sz val="12"/>
      <name val="Arial"/>
      <family val="2"/>
    </font>
    <font>
      <b/>
      <sz val="12"/>
      <name val="Calibri"/>
      <family val="2"/>
      <scheme val="minor"/>
    </font>
    <font>
      <sz val="10"/>
      <color theme="1"/>
      <name val="Times New Roman"/>
      <family val="1"/>
    </font>
    <font>
      <sz val="10"/>
      <color indexed="8"/>
      <name val="Times New Roman"/>
      <family val="1"/>
    </font>
    <font>
      <b/>
      <sz val="10"/>
      <color indexed="8"/>
      <name val="Times New Roman"/>
      <family val="1"/>
    </font>
    <font>
      <sz val="10"/>
      <color theme="1"/>
      <name val="Calibri"/>
      <family val="2"/>
      <scheme val="minor"/>
    </font>
    <font>
      <b/>
      <sz val="10"/>
      <color theme="1"/>
      <name val="Times New Roman"/>
      <family val="1"/>
    </font>
    <font>
      <u/>
      <sz val="10"/>
      <color indexed="8"/>
      <name val="Times New Roman"/>
      <family val="1"/>
    </font>
    <font>
      <sz val="10"/>
      <name val="Times New Roman"/>
      <family val="1"/>
    </font>
    <font>
      <sz val="18"/>
      <color theme="1"/>
      <name val="Calibri"/>
      <family val="2"/>
      <scheme val="minor"/>
    </font>
    <font>
      <b/>
      <sz val="22"/>
      <color theme="1"/>
      <name val="Calibri"/>
      <family val="2"/>
      <scheme val="minor"/>
    </font>
    <font>
      <b/>
      <u/>
      <sz val="22"/>
      <color theme="1"/>
      <name val="Calibri"/>
      <family val="2"/>
      <scheme val="minor"/>
    </font>
    <font>
      <b/>
      <u/>
      <sz val="16"/>
      <color theme="1"/>
      <name val="Times New Roman"/>
      <family val="1"/>
    </font>
    <font>
      <b/>
      <sz val="18"/>
      <name val="Calibri"/>
      <family val="2"/>
      <scheme val="minor"/>
    </font>
    <font>
      <b/>
      <sz val="10"/>
      <color rgb="FFFF0000"/>
      <name val="Calibri"/>
      <family val="2"/>
      <scheme val="minor"/>
    </font>
    <font>
      <b/>
      <sz val="11"/>
      <name val="Calibri"/>
      <family val="2"/>
      <scheme val="minor"/>
    </font>
    <font>
      <b/>
      <sz val="10"/>
      <name val="Calibri"/>
      <family val="2"/>
      <scheme val="minor"/>
    </font>
    <font>
      <b/>
      <i/>
      <sz val="10"/>
      <name val="Times New Roman"/>
      <family val="1"/>
    </font>
    <font>
      <b/>
      <sz val="11"/>
      <name val="Times New Roman"/>
      <family val="1"/>
    </font>
    <font>
      <b/>
      <sz val="12"/>
      <name val="Times New Roman"/>
      <family val="1"/>
    </font>
    <font>
      <b/>
      <sz val="14"/>
      <name val="Calibri"/>
      <family val="2"/>
      <scheme val="minor"/>
    </font>
    <font>
      <b/>
      <sz val="16"/>
      <name val="Calibri"/>
      <family val="2"/>
      <scheme val="minor"/>
    </font>
    <font>
      <sz val="16"/>
      <name val="Calibri"/>
      <family val="2"/>
      <scheme val="minor"/>
    </font>
  </fonts>
  <fills count="11">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theme="6"/>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theme="5" tint="-0.249977111117893"/>
        <bgColor indexed="64"/>
      </patternFill>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155">
    <xf numFmtId="0" fontId="0" fillId="0" borderId="0" xfId="0"/>
    <xf numFmtId="0" fontId="0" fillId="0" borderId="0" xfId="0" applyAlignment="1">
      <alignment wrapText="1"/>
    </xf>
    <xf numFmtId="165" fontId="0" fillId="0" borderId="0" xfId="1" applyNumberFormat="1" applyFont="1"/>
    <xf numFmtId="0" fontId="4" fillId="0" borderId="1" xfId="0" applyFont="1" applyBorder="1" applyAlignment="1">
      <alignment horizontal="right" vertical="top"/>
    </xf>
    <xf numFmtId="1" fontId="4" fillId="0" borderId="1" xfId="0" applyNumberFormat="1" applyFont="1" applyBorder="1" applyAlignment="1">
      <alignment horizontal="right" vertical="top"/>
    </xf>
    <xf numFmtId="0" fontId="4" fillId="0" borderId="1" xfId="0" applyFont="1" applyBorder="1" applyAlignment="1">
      <alignment vertical="top"/>
    </xf>
    <xf numFmtId="165" fontId="4" fillId="0" borderId="1" xfId="1" applyNumberFormat="1" applyFont="1" applyBorder="1" applyAlignment="1">
      <alignment vertical="top"/>
    </xf>
    <xf numFmtId="0" fontId="4" fillId="0" borderId="1" xfId="0" applyFont="1" applyBorder="1" applyAlignment="1">
      <alignment vertical="top" wrapText="1"/>
    </xf>
    <xf numFmtId="165" fontId="4" fillId="0" borderId="1" xfId="1" applyNumberFormat="1" applyFont="1" applyBorder="1" applyAlignment="1">
      <alignment vertical="top" wrapText="1"/>
    </xf>
    <xf numFmtId="0" fontId="4" fillId="0" borderId="1" xfId="0" applyFont="1" applyBorder="1" applyAlignment="1">
      <alignment horizontal="center" vertical="center" wrapText="1"/>
    </xf>
    <xf numFmtId="165" fontId="4" fillId="4" borderId="1" xfId="1" applyNumberFormat="1" applyFont="1" applyFill="1" applyBorder="1" applyAlignment="1">
      <alignment vertical="top"/>
    </xf>
    <xf numFmtId="165" fontId="4" fillId="0" borderId="1" xfId="1" applyNumberFormat="1" applyFont="1" applyBorder="1" applyAlignment="1">
      <alignment horizontal="right" vertical="top" wrapText="1"/>
    </xf>
    <xf numFmtId="165" fontId="0" fillId="0" borderId="0" xfId="1" applyNumberFormat="1" applyFont="1" applyAlignment="1">
      <alignment wrapText="1"/>
    </xf>
    <xf numFmtId="0" fontId="4" fillId="4" borderId="1" xfId="0" applyFont="1" applyFill="1" applyBorder="1" applyAlignment="1">
      <alignment vertical="top"/>
    </xf>
    <xf numFmtId="0" fontId="4" fillId="4" borderId="1" xfId="0" applyFont="1" applyFill="1" applyBorder="1" applyAlignment="1">
      <alignment vertical="top" wrapText="1"/>
    </xf>
    <xf numFmtId="0" fontId="4" fillId="5" borderId="1" xfId="0" applyFont="1" applyFill="1" applyBorder="1" applyAlignment="1">
      <alignment vertical="top" wrapText="1"/>
    </xf>
    <xf numFmtId="165" fontId="4" fillId="5" borderId="1" xfId="1" applyNumberFormat="1" applyFont="1" applyFill="1" applyBorder="1" applyAlignment="1">
      <alignment vertical="top" wrapText="1"/>
    </xf>
    <xf numFmtId="0" fontId="5" fillId="0" borderId="1" xfId="0" applyFont="1" applyBorder="1" applyAlignment="1">
      <alignment horizontal="left" vertical="center"/>
    </xf>
    <xf numFmtId="0" fontId="6" fillId="0" borderId="1" xfId="2" applyFont="1" applyBorder="1" applyAlignment="1">
      <alignment horizontal="left" vertical="center" wrapText="1"/>
    </xf>
    <xf numFmtId="0" fontId="8" fillId="0" borderId="0" xfId="0" applyFont="1"/>
    <xf numFmtId="0" fontId="5" fillId="0" borderId="1" xfId="0" applyFont="1" applyBorder="1" applyAlignment="1">
      <alignment horizontal="left" vertical="center" wrapText="1"/>
    </xf>
    <xf numFmtId="164" fontId="6" fillId="0" borderId="1" xfId="1" applyNumberFormat="1" applyFont="1" applyFill="1" applyBorder="1" applyAlignment="1" applyProtection="1">
      <alignment horizontal="left" vertical="top" wrapText="1"/>
    </xf>
    <xf numFmtId="164" fontId="6" fillId="0" borderId="1" xfId="1" applyNumberFormat="1" applyFont="1" applyFill="1" applyBorder="1" applyAlignment="1" applyProtection="1">
      <alignment horizontal="left" vertical="center" wrapText="1"/>
    </xf>
    <xf numFmtId="0" fontId="8" fillId="0" borderId="0" xfId="0" applyFont="1" applyAlignment="1">
      <alignment wrapText="1"/>
    </xf>
    <xf numFmtId="164" fontId="7" fillId="0" borderId="1" xfId="2" applyNumberFormat="1" applyFont="1" applyBorder="1" applyAlignment="1">
      <alignment horizontal="left" vertical="top" wrapText="1"/>
    </xf>
    <xf numFmtId="164" fontId="8" fillId="0" borderId="0" xfId="0" applyNumberFormat="1" applyFont="1"/>
    <xf numFmtId="165" fontId="7" fillId="0" borderId="1" xfId="1" applyNumberFormat="1" applyFont="1" applyBorder="1" applyAlignment="1">
      <alignment horizontal="left" vertical="top" wrapText="1"/>
    </xf>
    <xf numFmtId="165" fontId="6" fillId="0" borderId="1" xfId="1" applyNumberFormat="1" applyFont="1" applyFill="1" applyBorder="1" applyAlignment="1" applyProtection="1">
      <alignment horizontal="left" vertical="top" wrapText="1"/>
    </xf>
    <xf numFmtId="165" fontId="6" fillId="0" borderId="1" xfId="1" applyNumberFormat="1" applyFont="1" applyFill="1" applyBorder="1" applyAlignment="1" applyProtection="1">
      <alignment horizontal="left" vertical="center" wrapText="1"/>
    </xf>
    <xf numFmtId="165" fontId="8" fillId="0" borderId="0" xfId="1" applyNumberFormat="1" applyFont="1"/>
    <xf numFmtId="0" fontId="8" fillId="0" borderId="1" xfId="0" applyFont="1" applyBorder="1"/>
    <xf numFmtId="0" fontId="8" fillId="0" borderId="1" xfId="0" applyFont="1" applyBorder="1" applyAlignment="1">
      <alignment wrapText="1"/>
    </xf>
    <xf numFmtId="165" fontId="8" fillId="0" borderId="1" xfId="1" applyNumberFormat="1" applyFont="1" applyBorder="1"/>
    <xf numFmtId="165" fontId="9" fillId="5" borderId="1" xfId="1" applyNumberFormat="1" applyFont="1" applyFill="1" applyBorder="1" applyAlignment="1">
      <alignment horizontal="left" vertical="top"/>
    </xf>
    <xf numFmtId="164" fontId="6" fillId="5" borderId="1" xfId="1" applyNumberFormat="1" applyFont="1" applyFill="1" applyBorder="1" applyAlignment="1" applyProtection="1">
      <alignment horizontal="left" vertical="top" wrapText="1"/>
    </xf>
    <xf numFmtId="165" fontId="7" fillId="5" borderId="1" xfId="1" applyNumberFormat="1" applyFont="1" applyFill="1" applyBorder="1" applyAlignment="1">
      <alignment horizontal="left" vertical="center" wrapText="1"/>
    </xf>
    <xf numFmtId="164" fontId="6" fillId="5" borderId="1" xfId="1" applyNumberFormat="1" applyFont="1" applyFill="1" applyBorder="1" applyAlignment="1" applyProtection="1">
      <alignment horizontal="left" vertical="center" wrapText="1"/>
    </xf>
    <xf numFmtId="0" fontId="8" fillId="5" borderId="0" xfId="0" applyFont="1" applyFill="1"/>
    <xf numFmtId="0" fontId="8" fillId="5" borderId="0" xfId="0" applyFont="1" applyFill="1" applyAlignment="1">
      <alignment wrapText="1"/>
    </xf>
    <xf numFmtId="165" fontId="8" fillId="5" borderId="0" xfId="1" applyNumberFormat="1" applyFont="1" applyFill="1"/>
    <xf numFmtId="164" fontId="8" fillId="5" borderId="0" xfId="0" applyNumberFormat="1" applyFont="1" applyFill="1"/>
    <xf numFmtId="0" fontId="5" fillId="6" borderId="1" xfId="0" applyFont="1" applyFill="1" applyBorder="1" applyAlignment="1">
      <alignment horizontal="left" vertical="center"/>
    </xf>
    <xf numFmtId="0" fontId="7" fillId="6" borderId="1" xfId="2" applyFont="1" applyFill="1" applyBorder="1" applyAlignment="1">
      <alignment vertical="center" wrapText="1"/>
    </xf>
    <xf numFmtId="0" fontId="9" fillId="6" borderId="1" xfId="0" applyFont="1" applyFill="1" applyBorder="1" applyAlignment="1">
      <alignment horizontal="left" vertical="center"/>
    </xf>
    <xf numFmtId="0" fontId="7" fillId="6" borderId="2" xfId="2" applyFont="1" applyFill="1" applyBorder="1" applyAlignment="1">
      <alignment vertical="center" wrapText="1"/>
    </xf>
    <xf numFmtId="0" fontId="7" fillId="6" borderId="3" xfId="2" applyFont="1" applyFill="1" applyBorder="1" applyAlignment="1">
      <alignment vertical="center" wrapText="1"/>
    </xf>
    <xf numFmtId="0" fontId="7" fillId="6" borderId="4" xfId="2" applyFont="1" applyFill="1" applyBorder="1" applyAlignment="1">
      <alignment vertical="center" wrapText="1"/>
    </xf>
    <xf numFmtId="0" fontId="7" fillId="6" borderId="1" xfId="2" applyFont="1" applyFill="1" applyBorder="1" applyAlignment="1">
      <alignment horizontal="left" vertical="center" wrapText="1"/>
    </xf>
    <xf numFmtId="165" fontId="7" fillId="6" borderId="1" xfId="1" applyNumberFormat="1" applyFont="1" applyFill="1" applyBorder="1" applyAlignment="1" applyProtection="1">
      <alignment horizontal="left" vertical="center" wrapText="1"/>
    </xf>
    <xf numFmtId="164" fontId="7" fillId="6" borderId="1" xfId="1" applyNumberFormat="1" applyFont="1" applyFill="1" applyBorder="1" applyAlignment="1" applyProtection="1">
      <alignment horizontal="left" vertical="center" wrapText="1"/>
    </xf>
    <xf numFmtId="0" fontId="13" fillId="0" borderId="0" xfId="0" applyFont="1" applyBorder="1" applyAlignment="1">
      <alignment horizontal="center" wrapText="1"/>
    </xf>
    <xf numFmtId="0" fontId="4" fillId="5" borderId="1" xfId="0" applyFont="1" applyFill="1" applyBorder="1" applyAlignment="1">
      <alignment vertical="top"/>
    </xf>
    <xf numFmtId="165" fontId="4" fillId="2" borderId="1" xfId="1" applyNumberFormat="1" applyFont="1" applyFill="1" applyBorder="1" applyAlignment="1">
      <alignment horizontal="right" vertical="top"/>
    </xf>
    <xf numFmtId="0" fontId="4" fillId="2" borderId="1" xfId="0" applyFont="1" applyFill="1" applyBorder="1" applyAlignment="1">
      <alignment vertical="top" wrapText="1"/>
    </xf>
    <xf numFmtId="165" fontId="4" fillId="5" borderId="1" xfId="1" applyNumberFormat="1" applyFont="1" applyFill="1" applyBorder="1" applyAlignment="1">
      <alignment vertical="top"/>
    </xf>
    <xf numFmtId="0" fontId="4" fillId="7" borderId="1" xfId="0" applyFont="1" applyFill="1" applyBorder="1" applyAlignment="1">
      <alignment vertical="top" wrapText="1"/>
    </xf>
    <xf numFmtId="0" fontId="4" fillId="8" borderId="1" xfId="0" applyFont="1" applyFill="1" applyBorder="1" applyAlignment="1">
      <alignment vertical="top" wrapText="1"/>
    </xf>
    <xf numFmtId="0" fontId="4" fillId="8" borderId="1" xfId="0" applyFont="1" applyFill="1" applyBorder="1" applyAlignment="1">
      <alignment vertical="top"/>
    </xf>
    <xf numFmtId="165" fontId="4" fillId="8" borderId="1" xfId="1" applyNumberFormat="1" applyFont="1" applyFill="1" applyBorder="1" applyAlignment="1">
      <alignment vertical="top"/>
    </xf>
    <xf numFmtId="0" fontId="4" fillId="2" borderId="1" xfId="0" applyFont="1" applyFill="1" applyBorder="1" applyAlignment="1">
      <alignment horizontal="right" vertical="top" wrapText="1"/>
    </xf>
    <xf numFmtId="165" fontId="4" fillId="2" borderId="1" xfId="1" applyNumberFormat="1" applyFont="1" applyFill="1" applyBorder="1" applyAlignment="1">
      <alignment horizontal="right" vertical="top" wrapText="1"/>
    </xf>
    <xf numFmtId="165" fontId="4" fillId="0" borderId="1" xfId="1" applyNumberFormat="1" applyFont="1" applyBorder="1" applyAlignment="1">
      <alignment horizontal="right" vertical="top"/>
    </xf>
    <xf numFmtId="165" fontId="4" fillId="5" borderId="1" xfId="1" applyNumberFormat="1" applyFont="1" applyFill="1" applyBorder="1" applyAlignment="1">
      <alignment horizontal="right" vertical="top"/>
    </xf>
    <xf numFmtId="0" fontId="4" fillId="3" borderId="1" xfId="0" applyFont="1" applyFill="1" applyBorder="1" applyAlignment="1">
      <alignment horizontal="right" vertical="top"/>
    </xf>
    <xf numFmtId="165" fontId="4" fillId="3" borderId="1" xfId="1" applyNumberFormat="1" applyFont="1" applyFill="1" applyBorder="1" applyAlignment="1">
      <alignment horizontal="right" vertical="top"/>
    </xf>
    <xf numFmtId="0" fontId="4" fillId="3" borderId="1" xfId="0" applyFont="1" applyFill="1" applyBorder="1" applyAlignment="1">
      <alignment vertical="top" wrapText="1"/>
    </xf>
    <xf numFmtId="165" fontId="4" fillId="3" borderId="1" xfId="1" applyNumberFormat="1" applyFont="1" applyFill="1" applyBorder="1" applyAlignment="1">
      <alignment vertical="top" wrapText="1"/>
    </xf>
    <xf numFmtId="165" fontId="4" fillId="8" borderId="1" xfId="1" applyNumberFormat="1" applyFont="1" applyFill="1" applyBorder="1" applyAlignment="1">
      <alignment vertical="top" wrapText="1"/>
    </xf>
    <xf numFmtId="165" fontId="4" fillId="4" borderId="1" xfId="1" applyNumberFormat="1" applyFont="1" applyFill="1" applyBorder="1" applyAlignment="1">
      <alignment vertical="top" wrapText="1"/>
    </xf>
    <xf numFmtId="0" fontId="4" fillId="0" borderId="1" xfId="0" applyFont="1" applyBorder="1" applyAlignment="1">
      <alignment horizontal="center" vertical="top" wrapText="1"/>
    </xf>
    <xf numFmtId="165" fontId="4" fillId="0" borderId="1" xfId="1" applyNumberFormat="1" applyFont="1" applyBorder="1" applyAlignment="1">
      <alignment horizontal="center" vertical="top" wrapText="1"/>
    </xf>
    <xf numFmtId="165" fontId="4" fillId="7" borderId="1" xfId="1" applyNumberFormat="1" applyFont="1" applyFill="1" applyBorder="1" applyAlignment="1">
      <alignment vertical="top" wrapText="1"/>
    </xf>
    <xf numFmtId="0" fontId="16" fillId="7" borderId="1" xfId="0" applyFont="1" applyFill="1" applyBorder="1" applyAlignment="1">
      <alignment vertical="top" wrapText="1"/>
    </xf>
    <xf numFmtId="0" fontId="16" fillId="7" borderId="1" xfId="0" applyFont="1" applyFill="1" applyBorder="1" applyAlignment="1">
      <alignment vertical="top"/>
    </xf>
    <xf numFmtId="165" fontId="16" fillId="7" borderId="1" xfId="1" applyNumberFormat="1" applyFont="1" applyFill="1" applyBorder="1" applyAlignment="1">
      <alignment vertical="top" wrapText="1"/>
    </xf>
    <xf numFmtId="165" fontId="16" fillId="7" borderId="1" xfId="1" applyNumberFormat="1" applyFont="1" applyFill="1" applyBorder="1" applyAlignment="1">
      <alignment vertical="top"/>
    </xf>
    <xf numFmtId="165" fontId="16" fillId="7" borderId="1" xfId="1" applyNumberFormat="1" applyFont="1" applyFill="1" applyBorder="1" applyAlignment="1">
      <alignment horizontal="right" vertical="top"/>
    </xf>
    <xf numFmtId="0" fontId="16" fillId="9" borderId="1" xfId="0" applyFont="1" applyFill="1" applyBorder="1" applyAlignment="1">
      <alignment vertical="top" wrapText="1"/>
    </xf>
    <xf numFmtId="0" fontId="16" fillId="9" borderId="1" xfId="0" applyFont="1" applyFill="1" applyBorder="1" applyAlignment="1">
      <alignment vertical="top"/>
    </xf>
    <xf numFmtId="165" fontId="16" fillId="9" borderId="1" xfId="1" applyNumberFormat="1" applyFont="1" applyFill="1" applyBorder="1" applyAlignment="1">
      <alignment vertical="top" wrapText="1"/>
    </xf>
    <xf numFmtId="165" fontId="16" fillId="9" borderId="1" xfId="1" applyNumberFormat="1" applyFont="1" applyFill="1" applyBorder="1" applyAlignment="1">
      <alignment horizontal="right" vertical="top"/>
    </xf>
    <xf numFmtId="0" fontId="12" fillId="0" borderId="0" xfId="0" applyFont="1"/>
    <xf numFmtId="0" fontId="12" fillId="0" borderId="0" xfId="0" applyFont="1" applyAlignment="1">
      <alignment wrapText="1"/>
    </xf>
    <xf numFmtId="165" fontId="12" fillId="0" borderId="0" xfId="1" applyNumberFormat="1" applyFont="1" applyAlignment="1">
      <alignment wrapText="1"/>
    </xf>
    <xf numFmtId="165" fontId="12" fillId="0" borderId="0" xfId="1" applyNumberFormat="1" applyFont="1"/>
    <xf numFmtId="0" fontId="4" fillId="3" borderId="1" xfId="0" applyFont="1" applyFill="1" applyBorder="1" applyAlignment="1">
      <alignment horizontal="center" vertical="top"/>
    </xf>
    <xf numFmtId="0" fontId="7" fillId="5" borderId="6" xfId="2" applyFont="1" applyFill="1" applyBorder="1" applyAlignment="1">
      <alignment horizontal="center" vertical="center" wrapText="1"/>
    </xf>
    <xf numFmtId="164" fontId="7" fillId="5" borderId="1" xfId="1" applyNumberFormat="1" applyFont="1" applyFill="1" applyBorder="1" applyAlignment="1" applyProtection="1">
      <alignment horizontal="left" vertical="top" wrapText="1"/>
    </xf>
    <xf numFmtId="0" fontId="7" fillId="5" borderId="6" xfId="2" applyFont="1" applyFill="1" applyBorder="1" applyAlignment="1">
      <alignment vertical="center" wrapText="1"/>
    </xf>
    <xf numFmtId="0" fontId="7" fillId="5" borderId="7" xfId="2" applyFont="1" applyFill="1" applyBorder="1" applyAlignment="1">
      <alignment vertical="center" wrapText="1"/>
    </xf>
    <xf numFmtId="164" fontId="6" fillId="5" borderId="1" xfId="1" applyNumberFormat="1" applyFont="1" applyFill="1" applyBorder="1" applyAlignment="1" applyProtection="1">
      <alignment vertical="center" wrapText="1"/>
    </xf>
    <xf numFmtId="0" fontId="15" fillId="0" borderId="0" xfId="0" applyFont="1" applyAlignment="1">
      <alignment horizontal="center" wrapText="1"/>
    </xf>
    <xf numFmtId="0" fontId="7" fillId="5" borderId="1" xfId="2" applyFont="1" applyFill="1" applyBorder="1" applyAlignment="1">
      <alignment horizontal="left" vertical="center" wrapText="1"/>
    </xf>
    <xf numFmtId="0" fontId="9" fillId="5" borderId="1" xfId="0" applyFont="1" applyFill="1" applyBorder="1" applyAlignment="1">
      <alignment horizontal="left" vertical="center"/>
    </xf>
    <xf numFmtId="0" fontId="7" fillId="5" borderId="5" xfId="2" applyFont="1" applyFill="1" applyBorder="1" applyAlignment="1">
      <alignment horizontal="center" vertical="center" wrapText="1"/>
    </xf>
    <xf numFmtId="0" fontId="7" fillId="5" borderId="6" xfId="2" applyFont="1" applyFill="1" applyBorder="1" applyAlignment="1">
      <alignment horizontal="center" vertical="center" wrapText="1"/>
    </xf>
    <xf numFmtId="0" fontId="14" fillId="0" borderId="8" xfId="0" applyFont="1" applyBorder="1" applyAlignment="1">
      <alignment horizontal="center" wrapText="1"/>
    </xf>
    <xf numFmtId="0" fontId="4" fillId="5" borderId="1" xfId="0" applyFont="1" applyFill="1" applyBorder="1" applyAlignment="1">
      <alignment horizontal="center" vertical="top" wrapText="1"/>
    </xf>
    <xf numFmtId="0" fontId="8" fillId="0" borderId="1" xfId="0" applyFont="1" applyBorder="1" applyAlignment="1">
      <alignment vertical="center"/>
    </xf>
    <xf numFmtId="0" fontId="8" fillId="0" borderId="1" xfId="0" applyFont="1" applyBorder="1" applyAlignment="1">
      <alignment vertical="center" wrapText="1"/>
    </xf>
    <xf numFmtId="165" fontId="8" fillId="0" borderId="1" xfId="1" applyNumberFormat="1" applyFont="1" applyBorder="1" applyAlignment="1">
      <alignment vertical="center"/>
    </xf>
    <xf numFmtId="164" fontId="8" fillId="0" borderId="1" xfId="0" applyNumberFormat="1" applyFont="1" applyBorder="1" applyAlignment="1">
      <alignment vertical="center"/>
    </xf>
    <xf numFmtId="0" fontId="8" fillId="5" borderId="1" xfId="0" applyFont="1" applyFill="1" applyBorder="1"/>
    <xf numFmtId="0" fontId="20" fillId="5" borderId="1" xfId="0" applyFont="1" applyFill="1" applyBorder="1" applyAlignment="1">
      <alignment horizontal="left" vertical="center"/>
    </xf>
    <xf numFmtId="0" fontId="21" fillId="5" borderId="1" xfId="2" applyFont="1" applyFill="1" applyBorder="1" applyAlignment="1">
      <alignment horizontal="center" vertical="center" wrapText="1"/>
    </xf>
    <xf numFmtId="165" fontId="21" fillId="5" borderId="1" xfId="1" applyNumberFormat="1" applyFont="1" applyFill="1" applyBorder="1" applyAlignment="1" applyProtection="1">
      <alignment horizontal="center" vertical="center" wrapText="1"/>
    </xf>
    <xf numFmtId="164" fontId="21" fillId="5" borderId="1" xfId="1" applyNumberFormat="1" applyFont="1" applyFill="1" applyBorder="1" applyAlignment="1" applyProtection="1">
      <alignment horizontal="center" vertical="center" wrapText="1"/>
    </xf>
    <xf numFmtId="0" fontId="22" fillId="5" borderId="1" xfId="2" applyFont="1" applyFill="1" applyBorder="1" applyAlignment="1">
      <alignment horizontal="center" vertical="center" wrapText="1"/>
    </xf>
    <xf numFmtId="0" fontId="7" fillId="6" borderId="1" xfId="2" applyFont="1" applyFill="1" applyBorder="1" applyAlignment="1">
      <alignment horizontal="center" vertical="center" wrapText="1"/>
    </xf>
    <xf numFmtId="0" fontId="6" fillId="0" borderId="1" xfId="2" applyFont="1" applyBorder="1" applyAlignment="1">
      <alignment horizontal="center" vertical="center" wrapText="1"/>
    </xf>
    <xf numFmtId="0" fontId="7" fillId="6" borderId="3" xfId="2" applyFont="1" applyFill="1" applyBorder="1" applyAlignment="1">
      <alignment horizontal="center" vertical="center" wrapText="1"/>
    </xf>
    <xf numFmtId="43" fontId="6" fillId="0" borderId="1" xfId="2" applyNumberFormat="1" applyFont="1" applyBorder="1" applyAlignment="1">
      <alignment horizontal="center" vertical="center" wrapText="1"/>
    </xf>
    <xf numFmtId="0" fontId="8" fillId="0" borderId="1" xfId="0" applyFont="1" applyBorder="1" applyAlignment="1">
      <alignment horizontal="center"/>
    </xf>
    <xf numFmtId="0" fontId="8" fillId="5" borderId="0" xfId="0" applyFont="1" applyFill="1" applyAlignment="1">
      <alignment horizontal="center"/>
    </xf>
    <xf numFmtId="0" fontId="8" fillId="0" borderId="1" xfId="0" applyFont="1" applyBorder="1" applyAlignment="1">
      <alignment horizontal="center" vertical="center"/>
    </xf>
    <xf numFmtId="0" fontId="8" fillId="0" borderId="0" xfId="0" applyFont="1" applyAlignment="1">
      <alignment horizontal="center"/>
    </xf>
    <xf numFmtId="0" fontId="17" fillId="10" borderId="1" xfId="0" applyFont="1" applyFill="1" applyBorder="1" applyAlignment="1">
      <alignment vertical="center"/>
    </xf>
    <xf numFmtId="0" fontId="18" fillId="10" borderId="1" xfId="0" applyFont="1" applyFill="1" applyBorder="1" applyAlignment="1">
      <alignment vertical="center" wrapText="1"/>
    </xf>
    <xf numFmtId="0" fontId="17" fillId="10" borderId="1" xfId="0" applyFont="1" applyFill="1" applyBorder="1" applyAlignment="1">
      <alignment horizontal="center" vertical="center"/>
    </xf>
    <xf numFmtId="165" fontId="17" fillId="10" borderId="1" xfId="1" applyNumberFormat="1" applyFont="1" applyFill="1" applyBorder="1" applyAlignment="1">
      <alignment vertical="center"/>
    </xf>
    <xf numFmtId="164" fontId="17" fillId="10" borderId="1" xfId="0" applyNumberFormat="1" applyFont="1" applyFill="1" applyBorder="1" applyAlignment="1">
      <alignment vertical="center"/>
    </xf>
    <xf numFmtId="0" fontId="19" fillId="10" borderId="1" xfId="0" applyFont="1" applyFill="1" applyBorder="1" applyAlignment="1">
      <alignment vertical="center" wrapText="1"/>
    </xf>
    <xf numFmtId="0" fontId="0" fillId="0" borderId="0" xfId="0" applyAlignment="1">
      <alignment horizontal="center"/>
    </xf>
    <xf numFmtId="0" fontId="4" fillId="0" borderId="1" xfId="0" applyFont="1" applyBorder="1" applyAlignment="1">
      <alignment horizontal="center" vertical="top"/>
    </xf>
    <xf numFmtId="0" fontId="4" fillId="2" borderId="1" xfId="0" applyFont="1" applyFill="1" applyBorder="1" applyAlignment="1">
      <alignment horizontal="center" vertical="top" wrapText="1"/>
    </xf>
    <xf numFmtId="0" fontId="4" fillId="5" borderId="1" xfId="0" applyFont="1" applyFill="1" applyBorder="1" applyAlignment="1">
      <alignment horizontal="center" vertical="top"/>
    </xf>
    <xf numFmtId="0" fontId="4" fillId="3" borderId="1" xfId="0" applyFont="1" applyFill="1" applyBorder="1" applyAlignment="1">
      <alignment horizontal="center" vertical="top" wrapText="1"/>
    </xf>
    <xf numFmtId="0" fontId="4" fillId="8" borderId="1" xfId="0" applyFont="1" applyFill="1" applyBorder="1" applyAlignment="1">
      <alignment horizontal="center" vertical="top"/>
    </xf>
    <xf numFmtId="0" fontId="4" fillId="4" borderId="1" xfId="0" applyFont="1" applyFill="1" applyBorder="1" applyAlignment="1">
      <alignment horizontal="center" vertical="top" wrapText="1"/>
    </xf>
    <xf numFmtId="0" fontId="4" fillId="4" borderId="1" xfId="0" applyFont="1" applyFill="1" applyBorder="1" applyAlignment="1">
      <alignment horizontal="center" vertical="top"/>
    </xf>
    <xf numFmtId="0" fontId="4" fillId="7" borderId="1" xfId="0" applyFont="1" applyFill="1" applyBorder="1" applyAlignment="1">
      <alignment horizontal="center" vertical="top" wrapText="1"/>
    </xf>
    <xf numFmtId="0" fontId="16" fillId="7" borderId="1" xfId="0" applyFont="1" applyFill="1" applyBorder="1" applyAlignment="1">
      <alignment horizontal="center" vertical="top"/>
    </xf>
    <xf numFmtId="0" fontId="16" fillId="9" borderId="1" xfId="0" applyFont="1" applyFill="1" applyBorder="1" applyAlignment="1">
      <alignment horizontal="center" vertical="top"/>
    </xf>
    <xf numFmtId="0" fontId="12" fillId="0" borderId="0" xfId="0" applyFont="1" applyAlignment="1">
      <alignment horizontal="center"/>
    </xf>
    <xf numFmtId="0" fontId="24" fillId="2" borderId="1" xfId="0" applyFont="1" applyFill="1" applyBorder="1" applyAlignment="1">
      <alignment horizontal="right" vertical="top" wrapText="1"/>
    </xf>
    <xf numFmtId="0" fontId="24" fillId="2" borderId="1" xfId="0" applyFont="1" applyFill="1" applyBorder="1" applyAlignment="1">
      <alignment horizontal="center" vertical="center"/>
    </xf>
    <xf numFmtId="0" fontId="24" fillId="2" borderId="1" xfId="0" applyFont="1" applyFill="1" applyBorder="1" applyAlignment="1">
      <alignment horizontal="right" vertical="center" wrapText="1"/>
    </xf>
    <xf numFmtId="0" fontId="24" fillId="2" borderId="1" xfId="0" applyFont="1" applyFill="1" applyBorder="1" applyAlignment="1">
      <alignment horizontal="right" vertical="center"/>
    </xf>
    <xf numFmtId="165" fontId="24" fillId="2" borderId="1" xfId="1" applyNumberFormat="1" applyFont="1" applyFill="1" applyBorder="1" applyAlignment="1">
      <alignment horizontal="right" vertical="center" wrapText="1"/>
    </xf>
    <xf numFmtId="165" fontId="24" fillId="2" borderId="1" xfId="1" applyNumberFormat="1" applyFont="1" applyFill="1" applyBorder="1" applyAlignment="1">
      <alignment horizontal="right" vertical="center"/>
    </xf>
    <xf numFmtId="0" fontId="23" fillId="5" borderId="1" xfId="0" applyFont="1" applyFill="1" applyBorder="1" applyAlignment="1">
      <alignment vertical="top" wrapText="1"/>
    </xf>
    <xf numFmtId="0" fontId="23" fillId="3" borderId="1" xfId="0" applyFont="1" applyFill="1" applyBorder="1" applyAlignment="1">
      <alignment horizontal="right" vertical="top"/>
    </xf>
    <xf numFmtId="0" fontId="25" fillId="0" borderId="1" xfId="0" applyFont="1" applyBorder="1" applyAlignment="1">
      <alignment horizontal="right" vertical="top" wrapText="1"/>
    </xf>
    <xf numFmtId="0" fontId="24" fillId="5" borderId="1" xfId="0" applyFont="1" applyFill="1" applyBorder="1" applyAlignment="1">
      <alignment vertical="top" wrapText="1"/>
    </xf>
    <xf numFmtId="0" fontId="24" fillId="3" borderId="1" xfId="0" applyFont="1" applyFill="1" applyBorder="1" applyAlignment="1">
      <alignment horizontal="right" vertical="top"/>
    </xf>
    <xf numFmtId="0" fontId="23" fillId="3" borderId="1" xfId="0" applyFont="1" applyFill="1" applyBorder="1" applyAlignment="1">
      <alignment vertical="top" wrapText="1"/>
    </xf>
    <xf numFmtId="0" fontId="23" fillId="2" borderId="1" xfId="0" applyFont="1" applyFill="1" applyBorder="1" applyAlignment="1">
      <alignment vertical="top" wrapText="1"/>
    </xf>
    <xf numFmtId="0" fontId="24" fillId="8" borderId="1" xfId="0" applyFont="1" applyFill="1" applyBorder="1" applyAlignment="1">
      <alignment vertical="top" wrapText="1"/>
    </xf>
    <xf numFmtId="0" fontId="23" fillId="8" borderId="1" xfId="0" applyFont="1" applyFill="1" applyBorder="1" applyAlignment="1">
      <alignment vertical="center" wrapText="1"/>
    </xf>
    <xf numFmtId="0" fontId="23" fillId="4" borderId="1" xfId="0" applyFont="1" applyFill="1" applyBorder="1" applyAlignment="1">
      <alignment vertical="top" wrapText="1"/>
    </xf>
    <xf numFmtId="0" fontId="24" fillId="5" borderId="1" xfId="0" applyFont="1" applyFill="1" applyBorder="1" applyAlignment="1">
      <alignment vertical="top"/>
    </xf>
    <xf numFmtId="165" fontId="24" fillId="5" borderId="1" xfId="1" applyNumberFormat="1" applyFont="1" applyFill="1" applyBorder="1" applyAlignment="1">
      <alignment vertical="top"/>
    </xf>
    <xf numFmtId="0" fontId="24" fillId="3" borderId="1" xfId="0" applyFont="1" applyFill="1" applyBorder="1" applyAlignment="1">
      <alignment horizontal="center" vertical="top"/>
    </xf>
    <xf numFmtId="0" fontId="24" fillId="4" borderId="1" xfId="0" applyFont="1" applyFill="1" applyBorder="1" applyAlignment="1">
      <alignment vertical="top" wrapText="1"/>
    </xf>
    <xf numFmtId="0" fontId="24" fillId="7" borderId="1" xfId="0" applyFont="1" applyFill="1" applyBorder="1" applyAlignment="1">
      <alignment vertical="top" wrapText="1"/>
    </xf>
  </cellXfs>
  <cellStyles count="3">
    <cellStyle name="Comma" xfId="1" builtinId="3"/>
    <cellStyle name="Normal" xfId="0" builtinId="0"/>
    <cellStyle name="Normal 7" xfId="2" xr:uid="{29632B08-AC7B-4749-9A1D-EDA3A0462C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B0523.AE5C243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30480</xdr:colOff>
      <xdr:row>0</xdr:row>
      <xdr:rowOff>0</xdr:rowOff>
    </xdr:from>
    <xdr:to>
      <xdr:col>1</xdr:col>
      <xdr:colOff>777240</xdr:colOff>
      <xdr:row>4</xdr:row>
      <xdr:rowOff>30480</xdr:rowOff>
    </xdr:to>
    <xdr:pic>
      <xdr:nvPicPr>
        <xdr:cNvPr id="6" name="Picture 1">
          <a:extLst>
            <a:ext uri="{FF2B5EF4-FFF2-40B4-BE49-F238E27FC236}">
              <a16:creationId xmlns:a16="http://schemas.microsoft.com/office/drawing/2014/main" id="{AFB1E77F-8A74-387D-BAD9-086A034888B8}"/>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640080" y="0"/>
          <a:ext cx="1371600" cy="7315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1163584</xdr:colOff>
      <xdr:row>5</xdr:row>
      <xdr:rowOff>44823</xdr:rowOff>
    </xdr:to>
    <xdr:pic>
      <xdr:nvPicPr>
        <xdr:cNvPr id="5" name="Picture 4">
          <a:extLst>
            <a:ext uri="{FF2B5EF4-FFF2-40B4-BE49-F238E27FC236}">
              <a16:creationId xmlns:a16="http://schemas.microsoft.com/office/drawing/2014/main" id="{397A491A-DFC9-B841-953E-30E1E97553C7}"/>
            </a:ext>
          </a:extLst>
        </xdr:cNvPr>
        <xdr:cNvPicPr>
          <a:picLocks noChangeAspect="1"/>
        </xdr:cNvPicPr>
      </xdr:nvPicPr>
      <xdr:blipFill>
        <a:blip xmlns:r="http://schemas.openxmlformats.org/officeDocument/2006/relationships" r:embed="rId1"/>
        <a:stretch>
          <a:fillRect/>
        </a:stretch>
      </xdr:blipFill>
      <xdr:spPr>
        <a:xfrm>
          <a:off x="605118" y="0"/>
          <a:ext cx="1950797" cy="94129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AF0AF-BB2D-4B4D-87AD-587B1C77F79A}">
  <dimension ref="A5:F71"/>
  <sheetViews>
    <sheetView tabSelected="1" topLeftCell="A60" zoomScale="130" zoomScaleNormal="130" workbookViewId="0">
      <selection activeCell="A9" sqref="A9"/>
    </sheetView>
  </sheetViews>
  <sheetFormatPr defaultColWidth="8.85546875" defaultRowHeight="12.75" x14ac:dyDescent="0.2"/>
  <cols>
    <col min="1" max="1" width="9.140625" style="19" bestFit="1" customWidth="1"/>
    <col min="2" max="2" width="54.5703125" style="23" customWidth="1"/>
    <col min="3" max="3" width="8.85546875" style="19"/>
    <col min="4" max="4" width="14.42578125" style="115" customWidth="1"/>
    <col min="5" max="5" width="14.42578125" style="29" customWidth="1"/>
    <col min="6" max="6" width="14.42578125" style="25" customWidth="1"/>
    <col min="7" max="16384" width="8.85546875" style="19"/>
  </cols>
  <sheetData>
    <row r="5" spans="1:6" ht="44.45" customHeight="1" x14ac:dyDescent="0.3">
      <c r="B5" s="91" t="s">
        <v>139</v>
      </c>
      <c r="C5" s="91"/>
      <c r="D5" s="91"/>
      <c r="E5" s="91"/>
    </row>
    <row r="7" spans="1:6" ht="27.75" customHeight="1" x14ac:dyDescent="0.2">
      <c r="A7" s="103" t="s">
        <v>123</v>
      </c>
      <c r="B7" s="107" t="s">
        <v>34</v>
      </c>
      <c r="C7" s="104" t="s">
        <v>36</v>
      </c>
      <c r="D7" s="104" t="s">
        <v>37</v>
      </c>
      <c r="E7" s="105" t="s">
        <v>38</v>
      </c>
      <c r="F7" s="106" t="s">
        <v>39</v>
      </c>
    </row>
    <row r="8" spans="1:6" ht="30.6" customHeight="1" x14ac:dyDescent="0.2">
      <c r="A8" s="41">
        <v>1</v>
      </c>
      <c r="B8" s="42" t="s">
        <v>111</v>
      </c>
      <c r="C8" s="42"/>
      <c r="D8" s="108"/>
      <c r="E8" s="42"/>
      <c r="F8" s="42"/>
    </row>
    <row r="9" spans="1:6" ht="25.5" x14ac:dyDescent="0.2">
      <c r="A9" s="17" t="s">
        <v>64</v>
      </c>
      <c r="B9" s="18" t="s">
        <v>160</v>
      </c>
      <c r="C9" s="18" t="s">
        <v>66</v>
      </c>
      <c r="D9" s="109">
        <v>1</v>
      </c>
      <c r="E9" s="26"/>
      <c r="F9" s="24">
        <f>D9*E9</f>
        <v>0</v>
      </c>
    </row>
    <row r="10" spans="1:6" ht="23.25" customHeight="1" x14ac:dyDescent="0.2">
      <c r="A10" s="17"/>
      <c r="B10" s="20" t="s">
        <v>65</v>
      </c>
      <c r="C10" s="18" t="s">
        <v>66</v>
      </c>
      <c r="D10" s="109">
        <v>1</v>
      </c>
      <c r="E10" s="26"/>
      <c r="F10" s="24">
        <f t="shared" ref="F10" si="0">D10*E10</f>
        <v>0</v>
      </c>
    </row>
    <row r="11" spans="1:6" ht="24.75" customHeight="1" x14ac:dyDescent="0.2">
      <c r="A11" s="93" t="s">
        <v>154</v>
      </c>
      <c r="B11" s="93"/>
      <c r="C11" s="93"/>
      <c r="D11" s="93"/>
      <c r="E11" s="33"/>
      <c r="F11" s="87">
        <f>SUM(F9:F10)</f>
        <v>0</v>
      </c>
    </row>
    <row r="12" spans="1:6" ht="24.75" customHeight="1" x14ac:dyDescent="0.2">
      <c r="A12" s="43">
        <v>1</v>
      </c>
      <c r="B12" s="44" t="s">
        <v>35</v>
      </c>
      <c r="C12" s="45"/>
      <c r="D12" s="110"/>
      <c r="E12" s="45"/>
      <c r="F12" s="46"/>
    </row>
    <row r="13" spans="1:6" ht="102" x14ac:dyDescent="0.2">
      <c r="A13" s="17">
        <v>1.1000000000000001</v>
      </c>
      <c r="B13" s="18" t="s">
        <v>124</v>
      </c>
      <c r="C13" s="18" t="s">
        <v>41</v>
      </c>
      <c r="D13" s="109">
        <v>117</v>
      </c>
      <c r="E13" s="27"/>
      <c r="F13" s="21">
        <f>D13*E13</f>
        <v>0</v>
      </c>
    </row>
    <row r="14" spans="1:6" ht="25.5" x14ac:dyDescent="0.2">
      <c r="A14" s="17"/>
      <c r="B14" s="18" t="s">
        <v>95</v>
      </c>
      <c r="C14" s="18" t="s">
        <v>41</v>
      </c>
      <c r="D14" s="109">
        <v>94</v>
      </c>
      <c r="E14" s="27"/>
      <c r="F14" s="21">
        <f t="shared" ref="F14:F16" si="1">D14*E14</f>
        <v>0</v>
      </c>
    </row>
    <row r="15" spans="1:6" ht="63.75" x14ac:dyDescent="0.2">
      <c r="A15" s="17">
        <v>1.2</v>
      </c>
      <c r="B15" s="18" t="s">
        <v>121</v>
      </c>
      <c r="C15" s="18" t="s">
        <v>41</v>
      </c>
      <c r="D15" s="109">
        <v>81.400000000000006</v>
      </c>
      <c r="E15" s="27"/>
      <c r="F15" s="21">
        <f t="shared" si="1"/>
        <v>0</v>
      </c>
    </row>
    <row r="16" spans="1:6" ht="76.5" x14ac:dyDescent="0.2">
      <c r="A16" s="17">
        <v>1.5</v>
      </c>
      <c r="B16" s="18" t="s">
        <v>96</v>
      </c>
      <c r="C16" s="18" t="s">
        <v>41</v>
      </c>
      <c r="D16" s="109">
        <v>28.08</v>
      </c>
      <c r="E16" s="27"/>
      <c r="F16" s="21">
        <f t="shared" si="1"/>
        <v>0</v>
      </c>
    </row>
    <row r="17" spans="1:6" ht="24" customHeight="1" x14ac:dyDescent="0.2">
      <c r="A17" s="93" t="s">
        <v>157</v>
      </c>
      <c r="B17" s="93"/>
      <c r="C17" s="93"/>
      <c r="D17" s="93"/>
      <c r="E17" s="33"/>
      <c r="F17" s="34">
        <f>SUM(F13:F16)</f>
        <v>0</v>
      </c>
    </row>
    <row r="18" spans="1:6" ht="24" customHeight="1" x14ac:dyDescent="0.2">
      <c r="A18" s="43">
        <v>2</v>
      </c>
      <c r="B18" s="47" t="s">
        <v>42</v>
      </c>
      <c r="C18" s="47" t="s">
        <v>36</v>
      </c>
      <c r="D18" s="108" t="s">
        <v>43</v>
      </c>
      <c r="E18" s="48"/>
      <c r="F18" s="49" t="s">
        <v>39</v>
      </c>
    </row>
    <row r="19" spans="1:6" ht="51" x14ac:dyDescent="0.2">
      <c r="A19" s="17">
        <v>2.1</v>
      </c>
      <c r="B19" s="18" t="s">
        <v>125</v>
      </c>
      <c r="C19" s="18" t="s">
        <v>41</v>
      </c>
      <c r="D19" s="109">
        <v>3.88</v>
      </c>
      <c r="E19" s="28"/>
      <c r="F19" s="22">
        <f>D19*E19</f>
        <v>0</v>
      </c>
    </row>
    <row r="20" spans="1:6" ht="63.75" x14ac:dyDescent="0.2">
      <c r="A20" s="17">
        <v>2.2000000000000002</v>
      </c>
      <c r="B20" s="18" t="s">
        <v>100</v>
      </c>
      <c r="C20" s="18" t="s">
        <v>41</v>
      </c>
      <c r="D20" s="109">
        <v>13</v>
      </c>
      <c r="E20" s="28"/>
      <c r="F20" s="22">
        <f t="shared" ref="F20:F27" si="2">D20*E20</f>
        <v>0</v>
      </c>
    </row>
    <row r="21" spans="1:6" ht="76.5" x14ac:dyDescent="0.2">
      <c r="A21" s="17">
        <v>2.2999999999999998</v>
      </c>
      <c r="B21" s="18" t="s">
        <v>101</v>
      </c>
      <c r="C21" s="18" t="s">
        <v>41</v>
      </c>
      <c r="D21" s="109">
        <v>0.2</v>
      </c>
      <c r="E21" s="28"/>
      <c r="F21" s="22">
        <f t="shared" si="2"/>
        <v>0</v>
      </c>
    </row>
    <row r="22" spans="1:6" ht="51" x14ac:dyDescent="0.2">
      <c r="A22" s="17">
        <v>2.4</v>
      </c>
      <c r="B22" s="18" t="s">
        <v>126</v>
      </c>
      <c r="C22" s="18" t="s">
        <v>41</v>
      </c>
      <c r="D22" s="109">
        <v>3.51</v>
      </c>
      <c r="E22" s="28"/>
      <c r="F22" s="22">
        <f t="shared" si="2"/>
        <v>0</v>
      </c>
    </row>
    <row r="23" spans="1:6" ht="140.25" x14ac:dyDescent="0.2">
      <c r="A23" s="17">
        <v>2.5</v>
      </c>
      <c r="B23" s="18" t="s">
        <v>127</v>
      </c>
      <c r="C23" s="18" t="s">
        <v>41</v>
      </c>
      <c r="D23" s="109">
        <v>19.440000000000001</v>
      </c>
      <c r="E23" s="28"/>
      <c r="F23" s="22">
        <f t="shared" si="2"/>
        <v>0</v>
      </c>
    </row>
    <row r="24" spans="1:6" ht="140.25" x14ac:dyDescent="0.2">
      <c r="A24" s="17">
        <v>2.6</v>
      </c>
      <c r="B24" s="18" t="s">
        <v>128</v>
      </c>
      <c r="C24" s="18" t="s">
        <v>41</v>
      </c>
      <c r="D24" s="109">
        <v>3.6</v>
      </c>
      <c r="E24" s="28"/>
      <c r="F24" s="22">
        <f t="shared" si="2"/>
        <v>0</v>
      </c>
    </row>
    <row r="25" spans="1:6" ht="140.25" x14ac:dyDescent="0.2">
      <c r="A25" s="17">
        <v>2.7</v>
      </c>
      <c r="B25" s="18" t="s">
        <v>129</v>
      </c>
      <c r="C25" s="18" t="s">
        <v>41</v>
      </c>
      <c r="D25" s="109">
        <v>10.199999999999999</v>
      </c>
      <c r="E25" s="28"/>
      <c r="F25" s="22">
        <f t="shared" si="2"/>
        <v>0</v>
      </c>
    </row>
    <row r="26" spans="1:6" ht="140.25" x14ac:dyDescent="0.2">
      <c r="A26" s="17">
        <v>2.8</v>
      </c>
      <c r="B26" s="18" t="s">
        <v>130</v>
      </c>
      <c r="C26" s="18" t="s">
        <v>41</v>
      </c>
      <c r="D26" s="109">
        <v>3.6</v>
      </c>
      <c r="E26" s="28"/>
      <c r="F26" s="22">
        <f t="shared" si="2"/>
        <v>0</v>
      </c>
    </row>
    <row r="27" spans="1:6" ht="140.25" x14ac:dyDescent="0.2">
      <c r="A27" s="17">
        <v>2.9</v>
      </c>
      <c r="B27" s="18" t="s">
        <v>44</v>
      </c>
      <c r="C27" s="18" t="s">
        <v>41</v>
      </c>
      <c r="D27" s="109">
        <v>3.2639999999999998</v>
      </c>
      <c r="E27" s="28"/>
      <c r="F27" s="22">
        <f t="shared" si="2"/>
        <v>0</v>
      </c>
    </row>
    <row r="28" spans="1:6" ht="21" customHeight="1" x14ac:dyDescent="0.2">
      <c r="A28" s="92" t="s">
        <v>45</v>
      </c>
      <c r="B28" s="92"/>
      <c r="C28" s="92"/>
      <c r="D28" s="92"/>
      <c r="E28" s="35"/>
      <c r="F28" s="90">
        <f>SUM(F19:F27)</f>
        <v>0</v>
      </c>
    </row>
    <row r="29" spans="1:6" ht="21" customHeight="1" x14ac:dyDescent="0.2">
      <c r="A29" s="43">
        <v>3</v>
      </c>
      <c r="B29" s="47" t="s">
        <v>46</v>
      </c>
      <c r="C29" s="47" t="s">
        <v>36</v>
      </c>
      <c r="D29" s="108" t="s">
        <v>43</v>
      </c>
      <c r="E29" s="48"/>
      <c r="F29" s="49" t="s">
        <v>39</v>
      </c>
    </row>
    <row r="30" spans="1:6" ht="63.75" x14ac:dyDescent="0.2">
      <c r="A30" s="17">
        <v>3.1</v>
      </c>
      <c r="B30" s="18" t="s">
        <v>104</v>
      </c>
      <c r="C30" s="18" t="s">
        <v>40</v>
      </c>
      <c r="D30" s="109">
        <v>163.19999999999999</v>
      </c>
      <c r="E30" s="28"/>
      <c r="F30" s="22">
        <f>D30*E30</f>
        <v>0</v>
      </c>
    </row>
    <row r="31" spans="1:6" ht="38.25" x14ac:dyDescent="0.2">
      <c r="A31" s="17">
        <v>3.2</v>
      </c>
      <c r="B31" s="18" t="s">
        <v>105</v>
      </c>
      <c r="C31" s="18" t="s">
        <v>47</v>
      </c>
      <c r="D31" s="109">
        <v>277.44</v>
      </c>
      <c r="E31" s="28"/>
      <c r="F31" s="22">
        <f>D31*E31</f>
        <v>0</v>
      </c>
    </row>
    <row r="32" spans="1:6" ht="38.25" x14ac:dyDescent="0.2">
      <c r="A32" s="17">
        <v>3.3</v>
      </c>
      <c r="B32" s="18" t="s">
        <v>103</v>
      </c>
      <c r="C32" s="18" t="s">
        <v>40</v>
      </c>
      <c r="D32" s="109">
        <v>60</v>
      </c>
      <c r="E32" s="28"/>
      <c r="F32" s="22">
        <f>D32*E32</f>
        <v>0</v>
      </c>
    </row>
    <row r="33" spans="1:6" ht="38.25" x14ac:dyDescent="0.2">
      <c r="A33" s="17">
        <v>3.4</v>
      </c>
      <c r="B33" s="18" t="s">
        <v>103</v>
      </c>
      <c r="C33" s="18" t="s">
        <v>40</v>
      </c>
      <c r="D33" s="111">
        <v>22.8</v>
      </c>
      <c r="E33" s="28"/>
      <c r="F33" s="22">
        <f>D33*E33</f>
        <v>0</v>
      </c>
    </row>
    <row r="34" spans="1:6" ht="25.5" customHeight="1" x14ac:dyDescent="0.2">
      <c r="A34" s="92" t="s">
        <v>48</v>
      </c>
      <c r="B34" s="92"/>
      <c r="C34" s="92"/>
      <c r="D34" s="92"/>
      <c r="E34" s="35"/>
      <c r="F34" s="36">
        <f>SUM(F30:F33)</f>
        <v>0</v>
      </c>
    </row>
    <row r="35" spans="1:6" ht="25.5" customHeight="1" x14ac:dyDescent="0.2">
      <c r="A35" s="43">
        <v>4</v>
      </c>
      <c r="B35" s="47" t="s">
        <v>49</v>
      </c>
      <c r="C35" s="47" t="s">
        <v>36</v>
      </c>
      <c r="D35" s="108" t="s">
        <v>43</v>
      </c>
      <c r="E35" s="48"/>
      <c r="F35" s="49" t="s">
        <v>39</v>
      </c>
    </row>
    <row r="36" spans="1:6" ht="76.5" x14ac:dyDescent="0.2">
      <c r="A36" s="17">
        <v>4.0999999999999996</v>
      </c>
      <c r="B36" s="18" t="s">
        <v>50</v>
      </c>
      <c r="C36" s="18" t="s">
        <v>51</v>
      </c>
      <c r="D36" s="109">
        <v>13</v>
      </c>
      <c r="E36" s="28"/>
      <c r="F36" s="22">
        <f>D36*E36</f>
        <v>0</v>
      </c>
    </row>
    <row r="37" spans="1:6" ht="51" x14ac:dyDescent="0.2">
      <c r="A37" s="17">
        <v>4.2</v>
      </c>
      <c r="B37" s="18" t="s">
        <v>52</v>
      </c>
      <c r="C37" s="18" t="s">
        <v>40</v>
      </c>
      <c r="D37" s="109">
        <v>240</v>
      </c>
      <c r="E37" s="28"/>
      <c r="F37" s="22">
        <f>D37*E37</f>
        <v>0</v>
      </c>
    </row>
    <row r="38" spans="1:6" ht="63.75" x14ac:dyDescent="0.2">
      <c r="A38" s="17">
        <v>4.3</v>
      </c>
      <c r="B38" s="18" t="s">
        <v>53</v>
      </c>
      <c r="C38" s="18" t="s">
        <v>102</v>
      </c>
      <c r="D38" s="109">
        <v>175</v>
      </c>
      <c r="E38" s="28"/>
      <c r="F38" s="22">
        <f>D38*E38</f>
        <v>0</v>
      </c>
    </row>
    <row r="39" spans="1:6" ht="51" x14ac:dyDescent="0.2">
      <c r="A39" s="17"/>
      <c r="B39" s="18" t="s">
        <v>131</v>
      </c>
      <c r="C39" s="18" t="s">
        <v>102</v>
      </c>
      <c r="D39" s="109">
        <v>150</v>
      </c>
      <c r="E39" s="28"/>
      <c r="F39" s="22">
        <f>D39*E39</f>
        <v>0</v>
      </c>
    </row>
    <row r="40" spans="1:6" ht="23.25" customHeight="1" x14ac:dyDescent="0.2">
      <c r="A40" s="92" t="s">
        <v>54</v>
      </c>
      <c r="B40" s="92"/>
      <c r="C40" s="92"/>
      <c r="D40" s="92"/>
      <c r="E40" s="35"/>
      <c r="F40" s="36">
        <f>SUM(F36:F39)</f>
        <v>0</v>
      </c>
    </row>
    <row r="41" spans="1:6" ht="23.25" customHeight="1" x14ac:dyDescent="0.2">
      <c r="A41" s="43">
        <v>5</v>
      </c>
      <c r="B41" s="47" t="s">
        <v>55</v>
      </c>
      <c r="C41" s="47" t="s">
        <v>36</v>
      </c>
      <c r="D41" s="108" t="s">
        <v>43</v>
      </c>
      <c r="E41" s="48"/>
      <c r="F41" s="49" t="s">
        <v>39</v>
      </c>
    </row>
    <row r="42" spans="1:6" ht="51" x14ac:dyDescent="0.2">
      <c r="A42" s="17">
        <v>5.0999999999999996</v>
      </c>
      <c r="B42" s="18" t="s">
        <v>106</v>
      </c>
      <c r="C42" s="18" t="s">
        <v>102</v>
      </c>
      <c r="D42" s="109">
        <v>262.32</v>
      </c>
      <c r="E42" s="28"/>
      <c r="F42" s="22">
        <f>D42*E42</f>
        <v>0</v>
      </c>
    </row>
    <row r="43" spans="1:6" ht="51" x14ac:dyDescent="0.2">
      <c r="A43" s="17">
        <v>5.2</v>
      </c>
      <c r="B43" s="18" t="s">
        <v>107</v>
      </c>
      <c r="C43" s="18" t="s">
        <v>102</v>
      </c>
      <c r="D43" s="109">
        <v>195.36</v>
      </c>
      <c r="E43" s="28"/>
      <c r="F43" s="22">
        <f t="shared" ref="F43:F47" si="3">D43*E43</f>
        <v>0</v>
      </c>
    </row>
    <row r="44" spans="1:6" ht="51" x14ac:dyDescent="0.2">
      <c r="A44" s="17">
        <v>5.3</v>
      </c>
      <c r="B44" s="18" t="s">
        <v>108</v>
      </c>
      <c r="C44" s="18" t="s">
        <v>40</v>
      </c>
      <c r="D44" s="109">
        <v>60</v>
      </c>
      <c r="E44" s="28"/>
      <c r="F44" s="22">
        <f t="shared" si="3"/>
        <v>0</v>
      </c>
    </row>
    <row r="45" spans="1:6" ht="63.75" x14ac:dyDescent="0.2">
      <c r="A45" s="17">
        <v>5.4</v>
      </c>
      <c r="B45" s="18" t="s">
        <v>132</v>
      </c>
      <c r="C45" s="18" t="s">
        <v>133</v>
      </c>
      <c r="D45" s="109">
        <v>2</v>
      </c>
      <c r="E45" s="28"/>
      <c r="F45" s="22">
        <f t="shared" si="3"/>
        <v>0</v>
      </c>
    </row>
    <row r="46" spans="1:6" ht="63.75" x14ac:dyDescent="0.2">
      <c r="A46" s="17">
        <v>5.5</v>
      </c>
      <c r="B46" s="18" t="s">
        <v>134</v>
      </c>
      <c r="C46" s="18" t="s">
        <v>66</v>
      </c>
      <c r="D46" s="109">
        <v>1</v>
      </c>
      <c r="E46" s="28"/>
      <c r="F46" s="22">
        <f t="shared" si="3"/>
        <v>0</v>
      </c>
    </row>
    <row r="47" spans="1:6" ht="51" x14ac:dyDescent="0.2">
      <c r="A47" s="17">
        <v>5.6</v>
      </c>
      <c r="B47" s="18" t="s">
        <v>109</v>
      </c>
      <c r="C47" s="18" t="s">
        <v>102</v>
      </c>
      <c r="D47" s="109">
        <v>262.32</v>
      </c>
      <c r="E47" s="28"/>
      <c r="F47" s="22">
        <f t="shared" si="3"/>
        <v>0</v>
      </c>
    </row>
    <row r="48" spans="1:6" ht="51" x14ac:dyDescent="0.2">
      <c r="A48" s="17">
        <v>5.7</v>
      </c>
      <c r="B48" s="18" t="s">
        <v>110</v>
      </c>
      <c r="C48" s="18" t="s">
        <v>102</v>
      </c>
      <c r="D48" s="109">
        <v>195.36</v>
      </c>
      <c r="E48" s="28"/>
      <c r="F48" s="22">
        <f>D48*E48</f>
        <v>0</v>
      </c>
    </row>
    <row r="49" spans="1:6" ht="22.5" customHeight="1" x14ac:dyDescent="0.2">
      <c r="A49" s="94" t="s">
        <v>56</v>
      </c>
      <c r="B49" s="95"/>
      <c r="C49" s="88"/>
      <c r="D49" s="86"/>
      <c r="E49" s="89"/>
      <c r="F49" s="36">
        <f>SUM(F42:F48)</f>
        <v>0</v>
      </c>
    </row>
    <row r="50" spans="1:6" ht="22.5" customHeight="1" x14ac:dyDescent="0.2">
      <c r="A50" s="43">
        <v>6</v>
      </c>
      <c r="B50" s="47" t="s">
        <v>57</v>
      </c>
      <c r="C50" s="47" t="s">
        <v>36</v>
      </c>
      <c r="D50" s="108" t="s">
        <v>43</v>
      </c>
      <c r="E50" s="48"/>
      <c r="F50" s="49" t="s">
        <v>39</v>
      </c>
    </row>
    <row r="51" spans="1:6" ht="25.5" x14ac:dyDescent="0.2">
      <c r="A51" s="17">
        <v>6.1</v>
      </c>
      <c r="B51" s="18" t="s">
        <v>58</v>
      </c>
      <c r="C51" s="18" t="s">
        <v>51</v>
      </c>
      <c r="D51" s="109">
        <v>5</v>
      </c>
      <c r="E51" s="28"/>
      <c r="F51" s="22">
        <f t="shared" ref="F51:F56" si="4">D51*E51</f>
        <v>0</v>
      </c>
    </row>
    <row r="52" spans="1:6" ht="25.5" x14ac:dyDescent="0.2">
      <c r="A52" s="17">
        <v>6.3</v>
      </c>
      <c r="B52" s="18" t="s">
        <v>113</v>
      </c>
      <c r="C52" s="18" t="s">
        <v>51</v>
      </c>
      <c r="D52" s="109">
        <v>20</v>
      </c>
      <c r="E52" s="28"/>
      <c r="F52" s="22">
        <f t="shared" si="4"/>
        <v>0</v>
      </c>
    </row>
    <row r="53" spans="1:6" ht="51" x14ac:dyDescent="0.2">
      <c r="A53" s="17">
        <v>6.4</v>
      </c>
      <c r="B53" s="18" t="s">
        <v>59</v>
      </c>
      <c r="C53" s="18" t="s">
        <v>66</v>
      </c>
      <c r="D53" s="109">
        <v>1</v>
      </c>
      <c r="E53" s="28"/>
      <c r="F53" s="22">
        <f t="shared" si="4"/>
        <v>0</v>
      </c>
    </row>
    <row r="54" spans="1:6" ht="63.75" x14ac:dyDescent="0.2">
      <c r="A54" s="17">
        <v>6.5</v>
      </c>
      <c r="B54" s="18" t="s">
        <v>115</v>
      </c>
      <c r="C54" s="18" t="s">
        <v>135</v>
      </c>
      <c r="D54" s="109">
        <v>5</v>
      </c>
      <c r="E54" s="28"/>
      <c r="F54" s="22">
        <f t="shared" si="4"/>
        <v>0</v>
      </c>
    </row>
    <row r="55" spans="1:6" ht="38.25" x14ac:dyDescent="0.2">
      <c r="A55" s="17">
        <v>6.6</v>
      </c>
      <c r="B55" s="18" t="s">
        <v>116</v>
      </c>
      <c r="C55" s="18" t="s">
        <v>51</v>
      </c>
      <c r="D55" s="109">
        <v>6</v>
      </c>
      <c r="E55" s="28"/>
      <c r="F55" s="22">
        <f t="shared" si="4"/>
        <v>0</v>
      </c>
    </row>
    <row r="56" spans="1:6" ht="23.25" customHeight="1" x14ac:dyDescent="0.2">
      <c r="A56" s="17">
        <v>6.7</v>
      </c>
      <c r="B56" s="18" t="s">
        <v>136</v>
      </c>
      <c r="C56" s="18" t="s">
        <v>51</v>
      </c>
      <c r="D56" s="109">
        <v>10</v>
      </c>
      <c r="E56" s="28"/>
      <c r="F56" s="22">
        <f t="shared" si="4"/>
        <v>0</v>
      </c>
    </row>
    <row r="57" spans="1:6" ht="27" customHeight="1" x14ac:dyDescent="0.2">
      <c r="A57" s="92" t="s">
        <v>60</v>
      </c>
      <c r="B57" s="92"/>
      <c r="C57" s="92"/>
      <c r="D57" s="92"/>
      <c r="E57" s="35"/>
      <c r="F57" s="36">
        <f>SUM(F51:F56)</f>
        <v>0</v>
      </c>
    </row>
    <row r="58" spans="1:6" ht="140.25" x14ac:dyDescent="0.2">
      <c r="A58" s="43">
        <v>7</v>
      </c>
      <c r="B58" s="47" t="s">
        <v>155</v>
      </c>
      <c r="C58" s="47" t="s">
        <v>36</v>
      </c>
      <c r="D58" s="108" t="s">
        <v>43</v>
      </c>
      <c r="E58" s="48"/>
      <c r="F58" s="49" t="s">
        <v>39</v>
      </c>
    </row>
    <row r="59" spans="1:6" ht="25.5" x14ac:dyDescent="0.2">
      <c r="A59" s="17">
        <v>7.1</v>
      </c>
      <c r="B59" s="18" t="s">
        <v>61</v>
      </c>
      <c r="C59" s="18" t="s">
        <v>51</v>
      </c>
      <c r="D59" s="109">
        <v>3</v>
      </c>
      <c r="E59" s="28"/>
      <c r="F59" s="22">
        <f>D59*E59</f>
        <v>0</v>
      </c>
    </row>
    <row r="60" spans="1:6" ht="25.5" x14ac:dyDescent="0.2">
      <c r="A60" s="17">
        <v>7.2</v>
      </c>
      <c r="B60" s="18" t="s">
        <v>62</v>
      </c>
      <c r="C60" s="18" t="s">
        <v>51</v>
      </c>
      <c r="D60" s="109">
        <v>13</v>
      </c>
      <c r="E60" s="28"/>
      <c r="F60" s="22">
        <f>D60*E60</f>
        <v>0</v>
      </c>
    </row>
    <row r="61" spans="1:6" ht="20.25" customHeight="1" x14ac:dyDescent="0.2">
      <c r="A61" s="92" t="s">
        <v>63</v>
      </c>
      <c r="B61" s="92"/>
      <c r="C61" s="92"/>
      <c r="D61" s="92"/>
      <c r="E61" s="35"/>
      <c r="F61" s="36">
        <f>SUM(F59:F60)</f>
        <v>0</v>
      </c>
    </row>
    <row r="62" spans="1:6" ht="21" customHeight="1" x14ac:dyDescent="0.2">
      <c r="A62" s="43">
        <v>8</v>
      </c>
      <c r="B62" s="47" t="s">
        <v>117</v>
      </c>
      <c r="C62" s="47" t="s">
        <v>36</v>
      </c>
      <c r="D62" s="108" t="s">
        <v>43</v>
      </c>
      <c r="E62" s="48"/>
      <c r="F62" s="49" t="s">
        <v>39</v>
      </c>
    </row>
    <row r="63" spans="1:6" ht="127.5" x14ac:dyDescent="0.2">
      <c r="A63" s="30">
        <v>8.1</v>
      </c>
      <c r="B63" s="31" t="s">
        <v>118</v>
      </c>
      <c r="C63" s="30" t="s">
        <v>66</v>
      </c>
      <c r="D63" s="112">
        <v>1</v>
      </c>
      <c r="E63" s="32"/>
      <c r="F63" s="22">
        <f>D63*E63</f>
        <v>0</v>
      </c>
    </row>
    <row r="64" spans="1:6" ht="18" customHeight="1" x14ac:dyDescent="0.2">
      <c r="A64" s="43">
        <v>9</v>
      </c>
      <c r="B64" s="47" t="s">
        <v>119</v>
      </c>
      <c r="C64" s="47" t="s">
        <v>36</v>
      </c>
      <c r="D64" s="108" t="s">
        <v>43</v>
      </c>
      <c r="E64" s="48"/>
      <c r="F64" s="49" t="s">
        <v>39</v>
      </c>
    </row>
    <row r="65" spans="1:6" ht="25.5" x14ac:dyDescent="0.2">
      <c r="A65" s="30">
        <v>9.1</v>
      </c>
      <c r="B65" s="31" t="s">
        <v>137</v>
      </c>
      <c r="C65" s="30" t="s">
        <v>66</v>
      </c>
      <c r="D65" s="112">
        <v>1</v>
      </c>
      <c r="E65" s="32"/>
      <c r="F65" s="22">
        <f t="shared" ref="F65:F67" si="5">D65*E65</f>
        <v>0</v>
      </c>
    </row>
    <row r="66" spans="1:6" ht="19.5" customHeight="1" x14ac:dyDescent="0.2">
      <c r="A66" s="43">
        <v>10</v>
      </c>
      <c r="B66" s="47" t="s">
        <v>120</v>
      </c>
      <c r="C66" s="47" t="s">
        <v>36</v>
      </c>
      <c r="D66" s="108" t="s">
        <v>43</v>
      </c>
      <c r="E66" s="48"/>
      <c r="F66" s="49" t="s">
        <v>39</v>
      </c>
    </row>
    <row r="67" spans="1:6" ht="38.25" x14ac:dyDescent="0.2">
      <c r="A67" s="30">
        <v>10.1</v>
      </c>
      <c r="B67" s="31" t="s">
        <v>138</v>
      </c>
      <c r="C67" s="30" t="s">
        <v>66</v>
      </c>
      <c r="D67" s="112">
        <v>1</v>
      </c>
      <c r="E67" s="32"/>
      <c r="F67" s="22">
        <f t="shared" si="5"/>
        <v>0</v>
      </c>
    </row>
    <row r="68" spans="1:6" ht="29.25" customHeight="1" x14ac:dyDescent="0.2">
      <c r="A68" s="102"/>
      <c r="B68" s="38" t="s">
        <v>156</v>
      </c>
      <c r="C68" s="37"/>
      <c r="D68" s="113"/>
      <c r="E68" s="39"/>
      <c r="F68" s="40">
        <f>SUM(F63+F65+F67)</f>
        <v>0</v>
      </c>
    </row>
    <row r="69" spans="1:6" ht="29.25" customHeight="1" x14ac:dyDescent="0.2">
      <c r="A69" s="116"/>
      <c r="B69" s="117" t="s">
        <v>158</v>
      </c>
      <c r="C69" s="116"/>
      <c r="D69" s="118"/>
      <c r="E69" s="119"/>
      <c r="F69" s="120">
        <f>SUM(F11+F17+F28+F34+F40+F49+F57+F61+F68)</f>
        <v>0</v>
      </c>
    </row>
    <row r="70" spans="1:6" ht="29.25" customHeight="1" x14ac:dyDescent="0.2">
      <c r="A70" s="98"/>
      <c r="B70" s="99" t="s">
        <v>122</v>
      </c>
      <c r="C70" s="98"/>
      <c r="D70" s="114"/>
      <c r="E70" s="100"/>
      <c r="F70" s="101">
        <f>F69*0.17</f>
        <v>0</v>
      </c>
    </row>
    <row r="71" spans="1:6" ht="29.25" customHeight="1" x14ac:dyDescent="0.2">
      <c r="A71" s="116"/>
      <c r="B71" s="121" t="s">
        <v>159</v>
      </c>
      <c r="C71" s="116"/>
      <c r="D71" s="118"/>
      <c r="E71" s="119"/>
      <c r="F71" s="120">
        <f>F69+F70</f>
        <v>0</v>
      </c>
    </row>
  </sheetData>
  <mergeCells count="9">
    <mergeCell ref="B5:E5"/>
    <mergeCell ref="A57:D57"/>
    <mergeCell ref="A61:D61"/>
    <mergeCell ref="A17:D17"/>
    <mergeCell ref="A28:D28"/>
    <mergeCell ref="A34:D34"/>
    <mergeCell ref="A40:D40"/>
    <mergeCell ref="A11:D11"/>
    <mergeCell ref="A49:B49"/>
  </mergeCells>
  <phoneticPr fontId="2"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5C148-3972-4562-B945-B9D5D5A11381}">
  <dimension ref="B6:G75"/>
  <sheetViews>
    <sheetView topLeftCell="A63" zoomScale="68" zoomScaleNormal="10" workbookViewId="0">
      <selection activeCell="C6" sqref="C6:G6"/>
    </sheetView>
  </sheetViews>
  <sheetFormatPr defaultRowHeight="15" x14ac:dyDescent="0.25"/>
  <cols>
    <col min="2" max="2" width="12" style="122" customWidth="1"/>
    <col min="3" max="3" width="64.5703125" style="1" customWidth="1"/>
    <col min="4" max="5" width="33.7109375" customWidth="1"/>
    <col min="6" max="6" width="33.7109375" style="12" customWidth="1"/>
    <col min="7" max="7" width="33.7109375" style="2" customWidth="1"/>
    <col min="9" max="9" width="12.42578125" bestFit="1" customWidth="1"/>
  </cols>
  <sheetData>
    <row r="6" spans="2:7" ht="29.25" thickBot="1" x14ac:dyDescent="0.5">
      <c r="C6" s="96" t="s">
        <v>140</v>
      </c>
      <c r="D6" s="96"/>
      <c r="E6" s="96"/>
      <c r="F6" s="96"/>
      <c r="G6" s="96"/>
    </row>
    <row r="7" spans="2:7" ht="28.5" x14ac:dyDescent="0.45">
      <c r="C7" s="50"/>
      <c r="D7" s="50"/>
      <c r="E7" s="50"/>
      <c r="F7" s="50"/>
      <c r="G7" s="50"/>
    </row>
    <row r="8" spans="2:7" ht="31.35" customHeight="1" x14ac:dyDescent="0.25">
      <c r="B8" s="135" t="s">
        <v>0</v>
      </c>
      <c r="C8" s="136" t="s">
        <v>1</v>
      </c>
      <c r="D8" s="137" t="s">
        <v>2</v>
      </c>
      <c r="E8" s="137" t="s">
        <v>3</v>
      </c>
      <c r="F8" s="138" t="s">
        <v>4</v>
      </c>
      <c r="G8" s="139" t="s">
        <v>5</v>
      </c>
    </row>
    <row r="9" spans="2:7" ht="31.35" customHeight="1" x14ac:dyDescent="0.25">
      <c r="B9" s="135">
        <v>1</v>
      </c>
      <c r="C9" s="136" t="s">
        <v>94</v>
      </c>
      <c r="D9" s="137"/>
      <c r="E9" s="137"/>
      <c r="F9" s="138"/>
      <c r="G9" s="139"/>
    </row>
    <row r="10" spans="2:7" ht="63" x14ac:dyDescent="0.25">
      <c r="B10" s="123">
        <v>1.1000000000000001</v>
      </c>
      <c r="C10" s="142" t="s">
        <v>67</v>
      </c>
      <c r="D10" s="3" t="s">
        <v>6</v>
      </c>
      <c r="E10" s="3">
        <v>1</v>
      </c>
      <c r="F10" s="11"/>
      <c r="G10" s="61">
        <f>E10*F10</f>
        <v>0</v>
      </c>
    </row>
    <row r="11" spans="2:7" ht="37.35" customHeight="1" x14ac:dyDescent="0.25">
      <c r="B11" s="123">
        <v>1.2</v>
      </c>
      <c r="C11" s="142" t="s">
        <v>7</v>
      </c>
      <c r="D11" s="3" t="s">
        <v>6</v>
      </c>
      <c r="E11" s="3">
        <v>1</v>
      </c>
      <c r="F11" s="11"/>
      <c r="G11" s="61">
        <f t="shared" ref="G11:G16" si="0">E11*F11</f>
        <v>0</v>
      </c>
    </row>
    <row r="12" spans="2:7" ht="26.45" customHeight="1" x14ac:dyDescent="0.25">
      <c r="B12" s="124">
        <v>2</v>
      </c>
      <c r="C12" s="134" t="s">
        <v>8</v>
      </c>
      <c r="D12" s="59"/>
      <c r="E12" s="59"/>
      <c r="F12" s="59"/>
      <c r="G12" s="60"/>
    </row>
    <row r="13" spans="2:7" ht="105" x14ac:dyDescent="0.25">
      <c r="B13" s="123">
        <v>2.1</v>
      </c>
      <c r="C13" s="142" t="s">
        <v>68</v>
      </c>
      <c r="D13" s="3" t="s">
        <v>9</v>
      </c>
      <c r="E13" s="3">
        <v>117</v>
      </c>
      <c r="F13" s="11"/>
      <c r="G13" s="61">
        <f t="shared" si="0"/>
        <v>0</v>
      </c>
    </row>
    <row r="14" spans="2:7" ht="54" customHeight="1" x14ac:dyDescent="0.25">
      <c r="B14" s="123">
        <v>2.2000000000000002</v>
      </c>
      <c r="C14" s="142" t="s">
        <v>21</v>
      </c>
      <c r="D14" s="3" t="s">
        <v>9</v>
      </c>
      <c r="E14" s="4">
        <f>117-(1.8*1.8*0.6*12)</f>
        <v>93.671999999999997</v>
      </c>
      <c r="F14" s="11"/>
      <c r="G14" s="61">
        <f t="shared" si="0"/>
        <v>0</v>
      </c>
    </row>
    <row r="15" spans="2:7" ht="45.6" customHeight="1" x14ac:dyDescent="0.25">
      <c r="B15" s="123">
        <v>2.2999999999999998</v>
      </c>
      <c r="C15" s="142" t="s">
        <v>20</v>
      </c>
      <c r="D15" s="3" t="s">
        <v>9</v>
      </c>
      <c r="E15" s="3">
        <v>81.400000000000006</v>
      </c>
      <c r="F15" s="11"/>
      <c r="G15" s="61">
        <f t="shared" si="0"/>
        <v>0</v>
      </c>
    </row>
    <row r="16" spans="2:7" ht="65.45" customHeight="1" x14ac:dyDescent="0.25">
      <c r="B16" s="123">
        <v>2.4</v>
      </c>
      <c r="C16" s="142" t="s">
        <v>69</v>
      </c>
      <c r="D16" s="3" t="s">
        <v>9</v>
      </c>
      <c r="E16" s="3">
        <v>28.08</v>
      </c>
      <c r="F16" s="11"/>
      <c r="G16" s="61">
        <f t="shared" si="0"/>
        <v>0</v>
      </c>
    </row>
    <row r="17" spans="2:7" ht="21" x14ac:dyDescent="0.25">
      <c r="B17" s="125"/>
      <c r="C17" s="143" t="s">
        <v>142</v>
      </c>
      <c r="D17" s="51"/>
      <c r="E17" s="51"/>
      <c r="F17" s="16"/>
      <c r="G17" s="62">
        <f>SUM(G10:G16)</f>
        <v>0</v>
      </c>
    </row>
    <row r="18" spans="2:7" ht="29.45" customHeight="1" x14ac:dyDescent="0.25">
      <c r="B18" s="85">
        <v>3</v>
      </c>
      <c r="C18" s="144" t="s">
        <v>143</v>
      </c>
      <c r="D18" s="63"/>
      <c r="E18" s="63"/>
      <c r="F18" s="63"/>
      <c r="G18" s="64"/>
    </row>
    <row r="19" spans="2:7" ht="70.5" customHeight="1" x14ac:dyDescent="0.25">
      <c r="B19" s="123">
        <v>3.1</v>
      </c>
      <c r="C19" s="142" t="s">
        <v>97</v>
      </c>
      <c r="D19" s="3" t="s">
        <v>9</v>
      </c>
      <c r="E19" s="3">
        <v>3.88</v>
      </c>
      <c r="F19" s="11"/>
      <c r="G19" s="61">
        <f t="shared" ref="G19:G47" si="1">E19*F19</f>
        <v>0</v>
      </c>
    </row>
    <row r="20" spans="2:7" ht="67.7" customHeight="1" x14ac:dyDescent="0.25">
      <c r="B20" s="123">
        <v>3.2</v>
      </c>
      <c r="C20" s="142" t="s">
        <v>98</v>
      </c>
      <c r="D20" s="3" t="s">
        <v>9</v>
      </c>
      <c r="E20" s="3">
        <v>13</v>
      </c>
      <c r="F20" s="11"/>
      <c r="G20" s="61">
        <f t="shared" si="1"/>
        <v>0</v>
      </c>
    </row>
    <row r="21" spans="2:7" ht="70.349999999999994" customHeight="1" x14ac:dyDescent="0.25">
      <c r="B21" s="123">
        <v>3.3</v>
      </c>
      <c r="C21" s="142" t="s">
        <v>99</v>
      </c>
      <c r="D21" s="3" t="s">
        <v>9</v>
      </c>
      <c r="E21" s="3">
        <v>0.2</v>
      </c>
      <c r="F21" s="11"/>
      <c r="G21" s="61">
        <f t="shared" si="1"/>
        <v>0</v>
      </c>
    </row>
    <row r="22" spans="2:7" ht="69.599999999999994" customHeight="1" x14ac:dyDescent="0.25">
      <c r="B22" s="123">
        <v>3.4</v>
      </c>
      <c r="C22" s="142" t="s">
        <v>70</v>
      </c>
      <c r="D22" s="3" t="s">
        <v>9</v>
      </c>
      <c r="E22" s="3">
        <v>3.51</v>
      </c>
      <c r="F22" s="11"/>
      <c r="G22" s="61">
        <f t="shared" si="1"/>
        <v>0</v>
      </c>
    </row>
    <row r="23" spans="2:7" ht="88.35" customHeight="1" x14ac:dyDescent="0.25">
      <c r="B23" s="123">
        <v>3.5</v>
      </c>
      <c r="C23" s="142" t="s">
        <v>141</v>
      </c>
      <c r="D23" s="3" t="s">
        <v>9</v>
      </c>
      <c r="E23" s="3">
        <f>1.8*1.8*0.5*12</f>
        <v>19.440000000000001</v>
      </c>
      <c r="F23" s="11"/>
      <c r="G23" s="61">
        <f t="shared" si="1"/>
        <v>0</v>
      </c>
    </row>
    <row r="24" spans="2:7" ht="104.45" customHeight="1" x14ac:dyDescent="0.25">
      <c r="B24" s="123">
        <v>3.6</v>
      </c>
      <c r="C24" s="142" t="s">
        <v>75</v>
      </c>
      <c r="D24" s="3" t="s">
        <v>9</v>
      </c>
      <c r="E24" s="3">
        <f>0.25*0.4*3*12</f>
        <v>3.6000000000000005</v>
      </c>
      <c r="F24" s="11"/>
      <c r="G24" s="61">
        <f t="shared" si="1"/>
        <v>0</v>
      </c>
    </row>
    <row r="25" spans="2:7" ht="69" customHeight="1" x14ac:dyDescent="0.25">
      <c r="B25" s="123">
        <v>3.7</v>
      </c>
      <c r="C25" s="142" t="s">
        <v>71</v>
      </c>
      <c r="D25" s="3" t="s">
        <v>9</v>
      </c>
      <c r="E25" s="3">
        <f>((5.8*6)+(2*23.4))*0.25*0.5</f>
        <v>10.199999999999999</v>
      </c>
      <c r="F25" s="11"/>
      <c r="G25" s="61">
        <f t="shared" si="1"/>
        <v>0</v>
      </c>
    </row>
    <row r="26" spans="2:7" ht="63" x14ac:dyDescent="0.25">
      <c r="B26" s="123">
        <v>3.8</v>
      </c>
      <c r="C26" s="142" t="s">
        <v>32</v>
      </c>
      <c r="D26" s="3" t="s">
        <v>9</v>
      </c>
      <c r="E26" s="3">
        <f>0.25*0.4*3*12</f>
        <v>3.6000000000000005</v>
      </c>
      <c r="F26" s="11"/>
      <c r="G26" s="61">
        <f t="shared" si="1"/>
        <v>0</v>
      </c>
    </row>
    <row r="27" spans="2:7" ht="63" x14ac:dyDescent="0.25">
      <c r="B27" s="123">
        <v>3.9</v>
      </c>
      <c r="C27" s="142" t="s">
        <v>72</v>
      </c>
      <c r="D27" s="3" t="s">
        <v>9</v>
      </c>
      <c r="E27" s="3">
        <f>((23.4*2)+(5.8*6))*0.2*0.2</f>
        <v>3.2640000000000002</v>
      </c>
      <c r="F27" s="11"/>
      <c r="G27" s="61">
        <f t="shared" si="1"/>
        <v>0</v>
      </c>
    </row>
    <row r="28" spans="2:7" ht="32.25" customHeight="1" x14ac:dyDescent="0.25">
      <c r="B28" s="125"/>
      <c r="C28" s="140" t="s">
        <v>144</v>
      </c>
      <c r="D28" s="51"/>
      <c r="E28" s="51"/>
      <c r="F28" s="16"/>
      <c r="G28" s="54">
        <f>SUM(G19:G27)</f>
        <v>0</v>
      </c>
    </row>
    <row r="29" spans="2:7" ht="32.25" customHeight="1" x14ac:dyDescent="0.25">
      <c r="B29" s="126">
        <v>4</v>
      </c>
      <c r="C29" s="145" t="s">
        <v>11</v>
      </c>
      <c r="D29" s="65"/>
      <c r="E29" s="65"/>
      <c r="F29" s="65"/>
      <c r="G29" s="66"/>
    </row>
    <row r="30" spans="2:7" ht="71.45" customHeight="1" x14ac:dyDescent="0.25">
      <c r="B30" s="123">
        <v>4.0999999999999996</v>
      </c>
      <c r="C30" s="142" t="s">
        <v>77</v>
      </c>
      <c r="D30" s="5" t="s">
        <v>12</v>
      </c>
      <c r="E30" s="5">
        <f>((23.4*2)+(5.8*6))*2</f>
        <v>163.19999999999999</v>
      </c>
      <c r="F30" s="8"/>
      <c r="G30" s="6">
        <f t="shared" si="1"/>
        <v>0</v>
      </c>
    </row>
    <row r="31" spans="2:7" ht="64.349999999999994" customHeight="1" x14ac:dyDescent="0.25">
      <c r="B31" s="123">
        <v>4.2</v>
      </c>
      <c r="C31" s="142" t="s">
        <v>79</v>
      </c>
      <c r="D31" s="5" t="s">
        <v>13</v>
      </c>
      <c r="E31" s="5">
        <f>81.6*3.4</f>
        <v>277.44</v>
      </c>
      <c r="F31" s="8"/>
      <c r="G31" s="6">
        <f t="shared" si="1"/>
        <v>0</v>
      </c>
    </row>
    <row r="32" spans="2:7" ht="51.6" customHeight="1" x14ac:dyDescent="0.25">
      <c r="B32" s="123">
        <v>4.3</v>
      </c>
      <c r="C32" s="142" t="s">
        <v>78</v>
      </c>
      <c r="D32" s="5" t="s">
        <v>22</v>
      </c>
      <c r="E32" s="5">
        <v>60</v>
      </c>
      <c r="F32" s="8"/>
      <c r="G32" s="6">
        <f t="shared" si="1"/>
        <v>0</v>
      </c>
    </row>
    <row r="33" spans="2:7" ht="84" x14ac:dyDescent="0.25">
      <c r="B33" s="123">
        <v>4.4000000000000004</v>
      </c>
      <c r="C33" s="142" t="s">
        <v>23</v>
      </c>
      <c r="D33" s="5" t="s">
        <v>22</v>
      </c>
      <c r="E33" s="5">
        <f>26.4-3.6</f>
        <v>22.799999999999997</v>
      </c>
      <c r="F33" s="8"/>
      <c r="G33" s="6">
        <f t="shared" si="1"/>
        <v>0</v>
      </c>
    </row>
    <row r="34" spans="2:7" ht="32.25" customHeight="1" x14ac:dyDescent="0.25">
      <c r="B34" s="125"/>
      <c r="C34" s="140" t="s">
        <v>145</v>
      </c>
      <c r="D34" s="51"/>
      <c r="E34" s="51"/>
      <c r="F34" s="16"/>
      <c r="G34" s="62">
        <f>SUM(G29:G33)</f>
        <v>0</v>
      </c>
    </row>
    <row r="35" spans="2:7" ht="31.35" customHeight="1" x14ac:dyDescent="0.25">
      <c r="B35" s="124">
        <v>5</v>
      </c>
      <c r="C35" s="146" t="s">
        <v>152</v>
      </c>
      <c r="D35" s="53"/>
      <c r="E35" s="53"/>
      <c r="F35" s="53"/>
      <c r="G35" s="52"/>
    </row>
    <row r="36" spans="2:7" ht="105" x14ac:dyDescent="0.25">
      <c r="B36" s="123">
        <v>5.0999999999999996</v>
      </c>
      <c r="C36" s="142" t="s">
        <v>83</v>
      </c>
      <c r="D36" s="5" t="s">
        <v>30</v>
      </c>
      <c r="E36" s="5">
        <v>175</v>
      </c>
      <c r="F36" s="8"/>
      <c r="G36" s="6">
        <f>E36*F36</f>
        <v>0</v>
      </c>
    </row>
    <row r="37" spans="2:7" ht="147" x14ac:dyDescent="0.25">
      <c r="B37" s="123">
        <v>5.2</v>
      </c>
      <c r="C37" s="142" t="s">
        <v>90</v>
      </c>
      <c r="D37" s="5" t="s">
        <v>14</v>
      </c>
      <c r="E37" s="5">
        <v>13</v>
      </c>
      <c r="F37" s="8"/>
      <c r="G37" s="6">
        <f>E37*F37</f>
        <v>0</v>
      </c>
    </row>
    <row r="38" spans="2:7" ht="84" x14ac:dyDescent="0.25">
      <c r="B38" s="123">
        <v>5.3</v>
      </c>
      <c r="C38" s="142" t="s">
        <v>91</v>
      </c>
      <c r="D38" s="5" t="s">
        <v>22</v>
      </c>
      <c r="E38" s="5">
        <v>240</v>
      </c>
      <c r="F38" s="8"/>
      <c r="G38" s="6">
        <f>E38*F38</f>
        <v>0</v>
      </c>
    </row>
    <row r="39" spans="2:7" ht="36.75" customHeight="1" x14ac:dyDescent="0.25">
      <c r="B39" s="123"/>
      <c r="C39" s="147" t="s">
        <v>33</v>
      </c>
      <c r="D39" s="57"/>
      <c r="E39" s="57"/>
      <c r="F39" s="58"/>
      <c r="G39" s="58"/>
    </row>
    <row r="40" spans="2:7" ht="84" x14ac:dyDescent="0.25">
      <c r="B40" s="123">
        <v>5.5</v>
      </c>
      <c r="C40" s="142" t="s">
        <v>84</v>
      </c>
      <c r="D40" s="3" t="s">
        <v>30</v>
      </c>
      <c r="E40" s="3">
        <v>150</v>
      </c>
      <c r="F40" s="11"/>
      <c r="G40" s="61">
        <f>E40*F40</f>
        <v>0</v>
      </c>
    </row>
    <row r="41" spans="2:7" ht="25.5" customHeight="1" x14ac:dyDescent="0.25">
      <c r="B41" s="97" t="s">
        <v>146</v>
      </c>
      <c r="C41" s="97"/>
      <c r="D41" s="15"/>
      <c r="E41" s="15"/>
      <c r="F41" s="16"/>
      <c r="G41" s="16">
        <f>SUM(G36:G40)</f>
        <v>0</v>
      </c>
    </row>
    <row r="42" spans="2:7" ht="25.5" customHeight="1" x14ac:dyDescent="0.25">
      <c r="B42" s="127">
        <v>6</v>
      </c>
      <c r="C42" s="56" t="s">
        <v>147</v>
      </c>
      <c r="D42" s="57"/>
      <c r="E42" s="57"/>
      <c r="F42" s="67"/>
      <c r="G42" s="58"/>
    </row>
    <row r="43" spans="2:7" ht="42" customHeight="1" x14ac:dyDescent="0.25">
      <c r="B43" s="123">
        <v>6.1</v>
      </c>
      <c r="C43" s="142" t="s">
        <v>26</v>
      </c>
      <c r="D43" s="3" t="s">
        <v>13</v>
      </c>
      <c r="E43" s="3">
        <f>(5.6*6*3.25)+(23.2*3.6)+(23.2*3)</f>
        <v>262.31999999999994</v>
      </c>
      <c r="F43" s="11"/>
      <c r="G43" s="61">
        <f t="shared" si="1"/>
        <v>0</v>
      </c>
    </row>
    <row r="44" spans="2:7" ht="63" x14ac:dyDescent="0.25">
      <c r="B44" s="123">
        <v>6.2</v>
      </c>
      <c r="C44" s="142" t="s">
        <v>27</v>
      </c>
      <c r="D44" s="3" t="s">
        <v>13</v>
      </c>
      <c r="E44" s="3">
        <f>(23.6*3.6)+(6*3.3*2)+(23.6*3)</f>
        <v>195.36</v>
      </c>
      <c r="F44" s="11"/>
      <c r="G44" s="61">
        <f t="shared" si="1"/>
        <v>0</v>
      </c>
    </row>
    <row r="45" spans="2:7" ht="67.7" customHeight="1" x14ac:dyDescent="0.25">
      <c r="B45" s="123">
        <v>6.3</v>
      </c>
      <c r="C45" s="142" t="s">
        <v>28</v>
      </c>
      <c r="D45" s="3" t="s">
        <v>22</v>
      </c>
      <c r="E45" s="3">
        <v>60</v>
      </c>
      <c r="F45" s="11"/>
      <c r="G45" s="61">
        <f t="shared" si="1"/>
        <v>0</v>
      </c>
    </row>
    <row r="46" spans="2:7" ht="69.599999999999994" customHeight="1" x14ac:dyDescent="0.25">
      <c r="B46" s="123">
        <v>6.4</v>
      </c>
      <c r="C46" s="142" t="s">
        <v>80</v>
      </c>
      <c r="D46" s="3" t="s">
        <v>14</v>
      </c>
      <c r="E46" s="3">
        <v>2</v>
      </c>
      <c r="F46" s="11"/>
      <c r="G46" s="61">
        <f t="shared" si="1"/>
        <v>0</v>
      </c>
    </row>
    <row r="47" spans="2:7" ht="111.75" customHeight="1" x14ac:dyDescent="0.25">
      <c r="B47" s="123">
        <v>6.5</v>
      </c>
      <c r="C47" s="142" t="s">
        <v>81</v>
      </c>
      <c r="D47" s="3" t="s">
        <v>73</v>
      </c>
      <c r="E47" s="3">
        <v>1</v>
      </c>
      <c r="F47" s="11"/>
      <c r="G47" s="61">
        <f t="shared" si="1"/>
        <v>0</v>
      </c>
    </row>
    <row r="48" spans="2:7" ht="33.75" customHeight="1" x14ac:dyDescent="0.25">
      <c r="B48" s="123">
        <v>6.6</v>
      </c>
      <c r="C48" s="148" t="s">
        <v>16</v>
      </c>
      <c r="D48" s="57"/>
      <c r="E48" s="57"/>
      <c r="F48" s="67"/>
      <c r="G48" s="58"/>
    </row>
    <row r="49" spans="2:7" ht="52.5" customHeight="1" x14ac:dyDescent="0.25">
      <c r="B49" s="123">
        <v>6.7</v>
      </c>
      <c r="C49" s="142" t="s">
        <v>29</v>
      </c>
      <c r="D49" s="3" t="s">
        <v>13</v>
      </c>
      <c r="E49" s="3">
        <v>262.32</v>
      </c>
      <c r="F49" s="11"/>
      <c r="G49" s="61">
        <f>F49*E49</f>
        <v>0</v>
      </c>
    </row>
    <row r="50" spans="2:7" ht="63" x14ac:dyDescent="0.25">
      <c r="B50" s="123">
        <v>6.8</v>
      </c>
      <c r="C50" s="142" t="s">
        <v>82</v>
      </c>
      <c r="D50" s="3" t="s">
        <v>13</v>
      </c>
      <c r="E50" s="3">
        <v>195.36</v>
      </c>
      <c r="F50" s="11"/>
      <c r="G50" s="61">
        <f>F50*E50</f>
        <v>0</v>
      </c>
    </row>
    <row r="51" spans="2:7" ht="27.6" customHeight="1" x14ac:dyDescent="0.25">
      <c r="B51" s="125"/>
      <c r="C51" s="140" t="s">
        <v>10</v>
      </c>
      <c r="D51" s="15"/>
      <c r="E51" s="15"/>
      <c r="F51" s="16"/>
      <c r="G51" s="62">
        <f>SUM(G43:G50)</f>
        <v>0</v>
      </c>
    </row>
    <row r="52" spans="2:7" ht="27" customHeight="1" x14ac:dyDescent="0.25">
      <c r="B52" s="128">
        <v>7</v>
      </c>
      <c r="C52" s="149" t="s">
        <v>153</v>
      </c>
      <c r="D52" s="14"/>
      <c r="E52" s="14"/>
      <c r="F52" s="14"/>
      <c r="G52" s="68"/>
    </row>
    <row r="53" spans="2:7" ht="23.25" customHeight="1" x14ac:dyDescent="0.25">
      <c r="B53" s="69">
        <v>7.1</v>
      </c>
      <c r="C53" s="142" t="s">
        <v>88</v>
      </c>
      <c r="D53" s="69" t="s">
        <v>73</v>
      </c>
      <c r="E53" s="69">
        <v>1</v>
      </c>
      <c r="F53" s="70"/>
      <c r="G53" s="70">
        <f t="shared" ref="G53:G54" si="2">E53*F53</f>
        <v>0</v>
      </c>
    </row>
    <row r="54" spans="2:7" ht="105" x14ac:dyDescent="0.25">
      <c r="B54" s="69">
        <v>7.2</v>
      </c>
      <c r="C54" s="142" t="s">
        <v>114</v>
      </c>
      <c r="D54" s="7" t="s">
        <v>89</v>
      </c>
      <c r="E54" s="7">
        <v>5</v>
      </c>
      <c r="F54" s="8"/>
      <c r="G54" s="70">
        <f t="shared" si="2"/>
        <v>0</v>
      </c>
    </row>
    <row r="55" spans="2:7" ht="42.6" customHeight="1" x14ac:dyDescent="0.25">
      <c r="B55" s="69">
        <v>7.3</v>
      </c>
      <c r="C55" s="142" t="s">
        <v>112</v>
      </c>
      <c r="D55" s="9" t="s">
        <v>14</v>
      </c>
      <c r="E55" s="9">
        <v>5</v>
      </c>
      <c r="F55" s="70"/>
      <c r="G55" s="70">
        <f>E55*F55</f>
        <v>0</v>
      </c>
    </row>
    <row r="56" spans="2:7" ht="33" customHeight="1" x14ac:dyDescent="0.25">
      <c r="B56" s="69">
        <v>7.4</v>
      </c>
      <c r="C56" s="142" t="s">
        <v>86</v>
      </c>
      <c r="D56" s="9" t="s">
        <v>14</v>
      </c>
      <c r="E56" s="9">
        <v>20</v>
      </c>
      <c r="F56" s="8"/>
      <c r="G56" s="70">
        <f t="shared" ref="G56:G58" si="3">E56*F56</f>
        <v>0</v>
      </c>
    </row>
    <row r="57" spans="2:7" ht="25.5" customHeight="1" x14ac:dyDescent="0.25">
      <c r="B57" s="69">
        <v>7.5</v>
      </c>
      <c r="C57" s="142" t="s">
        <v>31</v>
      </c>
      <c r="D57" s="9" t="s">
        <v>14</v>
      </c>
      <c r="E57" s="9">
        <v>10</v>
      </c>
      <c r="F57" s="8"/>
      <c r="G57" s="70">
        <f t="shared" si="3"/>
        <v>0</v>
      </c>
    </row>
    <row r="58" spans="2:7" ht="42" x14ac:dyDescent="0.25">
      <c r="B58" s="69">
        <v>7.6</v>
      </c>
      <c r="C58" s="142" t="s">
        <v>85</v>
      </c>
      <c r="D58" s="9" t="s">
        <v>14</v>
      </c>
      <c r="E58" s="9">
        <v>6</v>
      </c>
      <c r="F58" s="8"/>
      <c r="G58" s="70">
        <f t="shared" si="3"/>
        <v>0</v>
      </c>
    </row>
    <row r="59" spans="2:7" ht="40.5" customHeight="1" x14ac:dyDescent="0.25">
      <c r="B59" s="125"/>
      <c r="C59" s="140" t="s">
        <v>87</v>
      </c>
      <c r="D59" s="51"/>
      <c r="E59" s="51"/>
      <c r="F59" s="54"/>
      <c r="G59" s="54">
        <f>SUM(G53:G58)</f>
        <v>0</v>
      </c>
    </row>
    <row r="60" spans="2:7" ht="34.5" customHeight="1" x14ac:dyDescent="0.25">
      <c r="B60" s="85">
        <v>8</v>
      </c>
      <c r="C60" s="141" t="s">
        <v>15</v>
      </c>
      <c r="D60" s="63"/>
      <c r="E60" s="63"/>
      <c r="F60" s="63"/>
      <c r="G60" s="64"/>
    </row>
    <row r="61" spans="2:7" ht="105" x14ac:dyDescent="0.25">
      <c r="B61" s="123">
        <v>8.1</v>
      </c>
      <c r="C61" s="142" t="s">
        <v>24</v>
      </c>
      <c r="D61" s="3" t="s">
        <v>14</v>
      </c>
      <c r="E61" s="3">
        <v>3</v>
      </c>
      <c r="F61" s="11"/>
      <c r="G61" s="61">
        <f>E61*F61</f>
        <v>0</v>
      </c>
    </row>
    <row r="62" spans="2:7" ht="99" customHeight="1" x14ac:dyDescent="0.25">
      <c r="B62" s="123">
        <v>8.1999999999999993</v>
      </c>
      <c r="C62" s="142" t="s">
        <v>25</v>
      </c>
      <c r="D62" s="3" t="s">
        <v>14</v>
      </c>
      <c r="E62" s="3">
        <v>13</v>
      </c>
      <c r="F62" s="11"/>
      <c r="G62" s="61">
        <f>E62*F62</f>
        <v>0</v>
      </c>
    </row>
    <row r="63" spans="2:7" ht="27" customHeight="1" x14ac:dyDescent="0.25">
      <c r="B63" s="125"/>
      <c r="C63" s="143" t="s">
        <v>151</v>
      </c>
      <c r="D63" s="150"/>
      <c r="E63" s="150"/>
      <c r="F63" s="151"/>
      <c r="G63" s="151">
        <f>SUM(G61:G62)</f>
        <v>0</v>
      </c>
    </row>
    <row r="64" spans="2:7" ht="26.25" customHeight="1" x14ac:dyDescent="0.25">
      <c r="B64" s="85">
        <v>9</v>
      </c>
      <c r="C64" s="152" t="s">
        <v>76</v>
      </c>
      <c r="D64" s="152"/>
      <c r="E64" s="152"/>
      <c r="F64" s="152"/>
      <c r="G64" s="152"/>
    </row>
    <row r="65" spans="2:7" ht="84" x14ac:dyDescent="0.25">
      <c r="B65" s="69">
        <v>9.1</v>
      </c>
      <c r="C65" s="142" t="s">
        <v>74</v>
      </c>
      <c r="D65" s="3" t="s">
        <v>73</v>
      </c>
      <c r="E65" s="3">
        <v>1</v>
      </c>
      <c r="F65" s="11"/>
      <c r="G65" s="61">
        <f>E65*F65</f>
        <v>0</v>
      </c>
    </row>
    <row r="66" spans="2:7" ht="21" x14ac:dyDescent="0.25">
      <c r="B66" s="129">
        <v>10</v>
      </c>
      <c r="C66" s="153" t="s">
        <v>148</v>
      </c>
      <c r="D66" s="13"/>
      <c r="E66" s="13"/>
      <c r="F66" s="10"/>
      <c r="G66" s="10"/>
    </row>
    <row r="67" spans="2:7" ht="95.45" customHeight="1" x14ac:dyDescent="0.25">
      <c r="B67" s="69">
        <v>10.1</v>
      </c>
      <c r="C67" s="142" t="s">
        <v>93</v>
      </c>
      <c r="D67" s="7" t="s">
        <v>73</v>
      </c>
      <c r="E67" s="7">
        <v>1</v>
      </c>
      <c r="F67" s="8"/>
      <c r="G67" s="8">
        <f>F67*E67</f>
        <v>0</v>
      </c>
    </row>
    <row r="68" spans="2:7" ht="21" x14ac:dyDescent="0.25">
      <c r="B68" s="128">
        <v>11</v>
      </c>
      <c r="C68" s="153" t="s">
        <v>92</v>
      </c>
      <c r="D68" s="14"/>
      <c r="E68" s="14"/>
      <c r="F68" s="14"/>
      <c r="G68" s="68"/>
    </row>
    <row r="69" spans="2:7" ht="42" x14ac:dyDescent="0.25">
      <c r="B69" s="69">
        <v>11.1</v>
      </c>
      <c r="C69" s="142" t="s">
        <v>149</v>
      </c>
      <c r="D69" s="7" t="s">
        <v>73</v>
      </c>
      <c r="E69" s="7">
        <v>1</v>
      </c>
      <c r="F69" s="8"/>
      <c r="G69" s="8">
        <f>E69*F69</f>
        <v>0</v>
      </c>
    </row>
    <row r="70" spans="2:7" ht="21" x14ac:dyDescent="0.25">
      <c r="B70" s="130"/>
      <c r="C70" s="154" t="s">
        <v>150</v>
      </c>
      <c r="D70" s="55"/>
      <c r="E70" s="55"/>
      <c r="F70" s="71"/>
      <c r="G70" s="71">
        <f>SUM(G65:G69)</f>
        <v>0</v>
      </c>
    </row>
    <row r="72" spans="2:7" ht="23.25" x14ac:dyDescent="0.25">
      <c r="B72" s="131"/>
      <c r="C72" s="72" t="s">
        <v>17</v>
      </c>
      <c r="D72" s="73"/>
      <c r="E72" s="73"/>
      <c r="F72" s="74"/>
      <c r="G72" s="75">
        <f>SUM(G17+G28+G34+G41+G51+G59+G63+G70)</f>
        <v>0</v>
      </c>
    </row>
    <row r="73" spans="2:7" ht="23.25" x14ac:dyDescent="0.25">
      <c r="B73" s="131"/>
      <c r="C73" s="72" t="s">
        <v>18</v>
      </c>
      <c r="D73" s="73"/>
      <c r="E73" s="73"/>
      <c r="F73" s="74"/>
      <c r="G73" s="76">
        <f>G72*0.17</f>
        <v>0</v>
      </c>
    </row>
    <row r="74" spans="2:7" ht="23.25" x14ac:dyDescent="0.25">
      <c r="B74" s="132"/>
      <c r="C74" s="77" t="s">
        <v>19</v>
      </c>
      <c r="D74" s="78"/>
      <c r="E74" s="78"/>
      <c r="F74" s="79"/>
      <c r="G74" s="80">
        <f>G72+G73</f>
        <v>0</v>
      </c>
    </row>
    <row r="75" spans="2:7" ht="23.25" x14ac:dyDescent="0.35">
      <c r="B75" s="133"/>
      <c r="C75" s="82"/>
      <c r="D75" s="81"/>
      <c r="E75" s="81"/>
      <c r="F75" s="83"/>
      <c r="G75" s="84"/>
    </row>
  </sheetData>
  <mergeCells count="3">
    <mergeCell ref="C64:G64"/>
    <mergeCell ref="C6:G6"/>
    <mergeCell ref="B41:C41"/>
  </mergeCells>
  <phoneticPr fontId="2"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English </vt:lpstr>
      <vt:lpstr>Arabic </vt:lpstr>
    </vt:vector>
  </TitlesOfParts>
  <Company>ZOA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Alwia Mohamed - ZOA Sudan</dc:creator>
  <cp:lastModifiedBy>Abubakr Gadallah - ZOA Sudan</cp:lastModifiedBy>
  <dcterms:created xsi:type="dcterms:W3CDTF">2024-09-04T06:29:03Z</dcterms:created>
  <dcterms:modified xsi:type="dcterms:W3CDTF">2024-09-24T07:39:19Z</dcterms:modified>
</cp:coreProperties>
</file>